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xl/webextensions/webextension2.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24226"/>
  <mc:AlternateContent xmlns:mc="http://schemas.openxmlformats.org/markup-compatibility/2006">
    <mc:Choice Requires="x15">
      <x15ac:absPath xmlns:x15ac="http://schemas.microsoft.com/office/spreadsheetml/2010/11/ac" url="C:\Users\raman\OneDrive\Desktop\"/>
    </mc:Choice>
  </mc:AlternateContent>
  <xr:revisionPtr revIDLastSave="0" documentId="13_ncr:1_{CD5AD4AB-B7BE-454B-BBF3-BDF48BB61EA6}" xr6:coauthVersionLast="47" xr6:coauthVersionMax="47" xr10:uidLastSave="{00000000-0000-0000-0000-000000000000}"/>
  <workbookProtection workbookAlgorithmName="SHA-512" workbookHashValue="/RwPWUZHmN5CFTyApjNGwFpLJg6QTGMs1rP62hRZDN3ErP7uqgZPhPzrUkm8bV6RHKQnxGeEu1BEuqKpp015lg==" workbookSaltValue="piyqIKbTo6WFuoift3D1Wg==" workbookSpinCount="100000" lockStructure="1"/>
  <bookViews>
    <workbookView xWindow="-108" yWindow="-108" windowWidth="23256" windowHeight="12456" xr2:uid="{00000000-000D-0000-FFFF-FFFF00000000}"/>
  </bookViews>
  <sheets>
    <sheet name="DATA" sheetId="1" r:id="rId1"/>
    <sheet name="Proceeding" sheetId="2" r:id="rId2"/>
    <sheet name="Bill" sheetId="3" r:id="rId3"/>
    <sheet name="Request Letter" sheetId="14" r:id="rId4"/>
    <sheet name="SR Entry" sheetId="15" r:id="rId5"/>
    <sheet name="APTC-47" sheetId="4" state="hidden" r:id="rId6"/>
    <sheet name="Back 47" sheetId="5" state="hidden" r:id="rId7"/>
    <sheet name="Parer token &amp; 101" sheetId="6" state="hidden" r:id="rId8"/>
    <sheet name="Annexure 1 &amp;2" sheetId="7" state="hidden" r:id="rId9"/>
    <sheet name="P.Tax" sheetId="8" state="hidden" r:id="rId10"/>
    <sheet name="Sheet1" sheetId="9" state="hidden" r:id="rId11"/>
    <sheet name="47-Budjet" sheetId="10" state="hidden" r:id="rId12"/>
    <sheet name="Beneficiary" sheetId="11" state="hidden" r:id="rId13"/>
    <sheet name="101- Paper token" sheetId="12" state="hidden" r:id="rId14"/>
    <sheet name="CPS" sheetId="13" state="hidden" r:id="rId15"/>
  </sheets>
  <externalReferences>
    <externalReference r:id="rId16"/>
  </externalReferences>
  <definedNames>
    <definedName name="_A105635">DATA!$A$45569</definedName>
    <definedName name="_A145610">DATA!$45616:$56982</definedName>
    <definedName name="_A405635">DATA!$A$45569</definedName>
    <definedName name="_A455635">DATA!$A$45569</definedName>
    <definedName name="_A95610">DATA!$45616:$56982</definedName>
    <definedName name="_azs12">DATA!$AG$17</definedName>
    <definedName name="_xlnm._FilterDatabase" localSheetId="2" hidden="1">Bill!$AB$9:$AB$21</definedName>
    <definedName name="_kkp5">DATA!$AG$28</definedName>
    <definedName name="ap47c">'[1] '!$BN$21:$CD$33</definedName>
    <definedName name="Numbers">#REF!</definedName>
    <definedName name="_xlnm.Print_Area" localSheetId="13">'101- Paper token'!$B$2:$S$56</definedName>
    <definedName name="_xlnm.Print_Area" localSheetId="11">'47-Budjet'!$B$2:$J$52,'47-Budjet'!$B$56:$J$91</definedName>
    <definedName name="_xlnm.Print_Area" localSheetId="8">#N/A</definedName>
    <definedName name="_xlnm.Print_Area" localSheetId="5">'APTC-47'!$B$2:$Y$63</definedName>
    <definedName name="_xlnm.Print_Area" localSheetId="6">#N/A</definedName>
    <definedName name="_xlnm.Print_Area" localSheetId="12">Beneficiary!$B$2:$G$44</definedName>
    <definedName name="_xlnm.Print_Area" localSheetId="2">Bill!$B$2:$AA$30</definedName>
    <definedName name="_xlnm.Print_Area" localSheetId="14">CPS!$B$2:$I$49</definedName>
    <definedName name="_xlnm.Print_Area" localSheetId="7">#N/A</definedName>
    <definedName name="_xlnm.Print_Area" localSheetId="1">Proceeding!$B$2:$K$47</definedName>
    <definedName name="_xlnm.Print_Area" localSheetId="3">'Request Letter'!$B$2:$J$34</definedName>
    <definedName name="_xlnm.Print_Area" localSheetId="4">'SR Entry'!$B$3:$J$23</definedName>
    <definedName name="yxz45">DATA!$Y$17</definedName>
    <definedName name="yyy12">DATA!$AG$17</definedName>
    <definedName name="Z_251BCA92_4A2D_4049_8601_34286741627A_.wvu.Rows" localSheetId="0" hidden="1">DATA!$97:$164</definedName>
    <definedName name="Z_273071D3_FB9C_4EEE_9E66_E5AF33BB4F07_.wvu.Cols" localSheetId="13" hidden="1">'101- Paper token'!$S:$S,'101- Paper token'!$W:$W</definedName>
    <definedName name="Z_273071D3_FB9C_4EEE_9E66_E5AF33BB4F07_.wvu.Cols" localSheetId="2" hidden="1">Bill!$J:$K,Bill!$Q:$R,Bill!$Y:$Y</definedName>
    <definedName name="Z_273071D3_FB9C_4EEE_9E66_E5AF33BB4F07_.wvu.Cols" localSheetId="1" hidden="1">Proceeding!$N:$N,Proceeding!$Q:$R</definedName>
    <definedName name="Z_273071D3_FB9C_4EEE_9E66_E5AF33BB4F07_.wvu.FilterData" localSheetId="2" hidden="1">Bill!$AB$9:$AB$21</definedName>
    <definedName name="Z_273071D3_FB9C_4EEE_9E66_E5AF33BB4F07_.wvu.PrintArea" localSheetId="13" hidden="1">'101- Paper token'!$B$2:$S$56</definedName>
    <definedName name="Z_273071D3_FB9C_4EEE_9E66_E5AF33BB4F07_.wvu.PrintArea" localSheetId="11" hidden="1">'47-Budjet'!$B$2:$J$52,'47-Budjet'!$B$56:$J$91</definedName>
    <definedName name="Z_273071D3_FB9C_4EEE_9E66_E5AF33BB4F07_.wvu.PrintArea" localSheetId="5" hidden="1">'APTC-47'!$B$2:$Y$63</definedName>
    <definedName name="Z_273071D3_FB9C_4EEE_9E66_E5AF33BB4F07_.wvu.PrintArea" localSheetId="12" hidden="1">Beneficiary!$B$2:$G$44</definedName>
    <definedName name="Z_273071D3_FB9C_4EEE_9E66_E5AF33BB4F07_.wvu.PrintArea" localSheetId="2" hidden="1">Bill!$B$2:$AA$30</definedName>
    <definedName name="Z_273071D3_FB9C_4EEE_9E66_E5AF33BB4F07_.wvu.PrintArea" localSheetId="14" hidden="1">CPS!$B$2:$I$49</definedName>
    <definedName name="Z_273071D3_FB9C_4EEE_9E66_E5AF33BB4F07_.wvu.PrintArea" localSheetId="1" hidden="1">Proceeding!$B$2:$K$47</definedName>
    <definedName name="Z_273071D3_FB9C_4EEE_9E66_E5AF33BB4F07_.wvu.Rows" localSheetId="0" hidden="1">DATA!$89:$213</definedName>
    <definedName name="Z_404D0739_D685_4D16_97F7_FD0448EBF6FA_.wvu.Cols" localSheetId="2" hidden="1">Bill!$K:$K,Bill!$R:$R</definedName>
    <definedName name="Z_404D0739_D685_4D16_97F7_FD0448EBF6FA_.wvu.Cols" localSheetId="1" hidden="1">#N/A</definedName>
    <definedName name="Z_404D0739_D685_4D16_97F7_FD0448EBF6FA_.wvu.FilterData" localSheetId="2" hidden="1">Bill!$B$2:$AA$21</definedName>
    <definedName name="Z_404D0739_D685_4D16_97F7_FD0448EBF6FA_.wvu.Rows" localSheetId="0" hidden="1">DATA!$102:$206</definedName>
    <definedName name="Z_41A2F7D9_820C_42B6_9554_4F6DCEAAE92D_.wvu.Cols" localSheetId="13" hidden="1">'101- Paper token'!$W:$W</definedName>
    <definedName name="Z_41A2F7D9_820C_42B6_9554_4F6DCEAAE92D_.wvu.Cols" localSheetId="2" hidden="1">Bill!$K:$K,Bill!$R:$R</definedName>
    <definedName name="Z_41A2F7D9_820C_42B6_9554_4F6DCEAAE92D_.wvu.Cols" localSheetId="0" hidden="1">DATA!$AP:$AQ</definedName>
    <definedName name="Z_41A2F7D9_820C_42B6_9554_4F6DCEAAE92D_.wvu.Cols" localSheetId="1" hidden="1">Proceeding!$N:$N,Proceeding!$Q:$R</definedName>
    <definedName name="Z_41A2F7D9_820C_42B6_9554_4F6DCEAAE92D_.wvu.FilterData" localSheetId="2" hidden="1">Bill!$AB$9:$AB$21</definedName>
    <definedName name="Z_41A2F7D9_820C_42B6_9554_4F6DCEAAE92D_.wvu.PrintArea" localSheetId="13" hidden="1">'101- Paper token'!$B$2:$S$56</definedName>
    <definedName name="Z_41A2F7D9_820C_42B6_9554_4F6DCEAAE92D_.wvu.PrintArea" localSheetId="11" hidden="1">'47-Budjet'!$B$2:$J$52,'47-Budjet'!$B$56:$J$91</definedName>
    <definedName name="Z_41A2F7D9_820C_42B6_9554_4F6DCEAAE92D_.wvu.PrintArea" localSheetId="5" hidden="1">'APTC-47'!$B$2:$Y$63</definedName>
    <definedName name="Z_41A2F7D9_820C_42B6_9554_4F6DCEAAE92D_.wvu.PrintArea" localSheetId="12" hidden="1">Beneficiary!$B$2:$G$44</definedName>
    <definedName name="Z_41A2F7D9_820C_42B6_9554_4F6DCEAAE92D_.wvu.PrintArea" localSheetId="2" hidden="1">Bill!$B$2:$AA$30</definedName>
    <definedName name="Z_41A2F7D9_820C_42B6_9554_4F6DCEAAE92D_.wvu.PrintArea" localSheetId="14" hidden="1">CPS!$B$2:$I$49</definedName>
    <definedName name="Z_41A2F7D9_820C_42B6_9554_4F6DCEAAE92D_.wvu.PrintArea" localSheetId="1" hidden="1">Proceeding!$B$2:$K$47</definedName>
    <definedName name="Z_41A2F7D9_820C_42B6_9554_4F6DCEAAE92D_.wvu.Rows" localSheetId="0" hidden="1">DATA!$103:$213</definedName>
    <definedName name="Z_45332106_F8B0_418B_85FB_E7866DCCFF19_.wvu.Cols" localSheetId="0" hidden="1">DATA!$W:$JB</definedName>
    <definedName name="Z_45332106_F8B0_418B_85FB_E7866DCCFF19_.wvu.Rows" localSheetId="0" hidden="1">DATA!$25:$65541</definedName>
    <definedName name="Z_63E57F7B_AFB9_4A4F_BEE9_A87886FE080E_.wvu.Cols" localSheetId="0" hidden="1">DATA!$W:$JB</definedName>
    <definedName name="Z_63E57F7B_AFB9_4A4F_BEE9_A87886FE080E_.wvu.Rows" localSheetId="0" hidden="1">DATA!$25:$65541</definedName>
    <definedName name="Z_8E5F44A5_282F_4805_BE8E_D8C2603F6F93_.wvu.Cols" localSheetId="13" hidden="1">'101- Paper token'!$S:$S,'101- Paper token'!$W:$W</definedName>
    <definedName name="Z_8E5F44A5_282F_4805_BE8E_D8C2603F6F93_.wvu.Cols" localSheetId="2" hidden="1">Bill!$J:$K,Bill!$Q:$R,Bill!$Y:$Y</definedName>
    <definedName name="Z_8E5F44A5_282F_4805_BE8E_D8C2603F6F93_.wvu.Cols" localSheetId="1" hidden="1">Proceeding!$N:$N,Proceeding!$Q:$R</definedName>
    <definedName name="Z_8E5F44A5_282F_4805_BE8E_D8C2603F6F93_.wvu.FilterData" localSheetId="2" hidden="1">Bill!$AB$9:$AB$21</definedName>
    <definedName name="Z_8E5F44A5_282F_4805_BE8E_D8C2603F6F93_.wvu.PrintArea" localSheetId="13" hidden="1">'101- Paper token'!$B$2:$S$56</definedName>
    <definedName name="Z_8E5F44A5_282F_4805_BE8E_D8C2603F6F93_.wvu.PrintArea" localSheetId="11" hidden="1">'47-Budjet'!$B$2:$J$52,'47-Budjet'!$B$56:$J$91</definedName>
    <definedName name="Z_8E5F44A5_282F_4805_BE8E_D8C2603F6F93_.wvu.PrintArea" localSheetId="5" hidden="1">'APTC-47'!$B$2:$Y$63</definedName>
    <definedName name="Z_8E5F44A5_282F_4805_BE8E_D8C2603F6F93_.wvu.PrintArea" localSheetId="12" hidden="1">Beneficiary!$B$2:$G$44</definedName>
    <definedName name="Z_8E5F44A5_282F_4805_BE8E_D8C2603F6F93_.wvu.PrintArea" localSheetId="2" hidden="1">Bill!$B$2:$AA$30</definedName>
    <definedName name="Z_8E5F44A5_282F_4805_BE8E_D8C2603F6F93_.wvu.PrintArea" localSheetId="14" hidden="1">CPS!$B$2:$I$49</definedName>
    <definedName name="Z_8E5F44A5_282F_4805_BE8E_D8C2603F6F93_.wvu.PrintArea" localSheetId="1" hidden="1">Proceeding!$B$2:$K$47</definedName>
    <definedName name="Z_8E5F44A5_282F_4805_BE8E_D8C2603F6F93_.wvu.Rows" localSheetId="0" hidden="1">DATA!$89:$213</definedName>
    <definedName name="Z_9AC6DA92_C651_431E_B4B1_E1078971B466_.wvu.Cols" localSheetId="2" hidden="1">Bill!$K:$K,Bill!$R:$R</definedName>
    <definedName name="Z_9AC6DA92_C651_431E_B4B1_E1078971B466_.wvu.Cols" localSheetId="0" hidden="1">DATA!$AP:$AQ</definedName>
    <definedName name="Z_9AC6DA92_C651_431E_B4B1_E1078971B466_.wvu.Cols" localSheetId="1" hidden="1">#N/A</definedName>
    <definedName name="Z_9AC6DA92_C651_431E_B4B1_E1078971B466_.wvu.FilterData" localSheetId="2" hidden="1">Bill!$AB$9:$AB$21</definedName>
    <definedName name="Z_9AC6DA92_C651_431E_B4B1_E1078971B466_.wvu.PrintArea" localSheetId="8" hidden="1">#N/A</definedName>
    <definedName name="Z_9AC6DA92_C651_431E_B4B1_E1078971B466_.wvu.PrintArea" localSheetId="5" hidden="1">'APTC-47'!$B$2:$Y$63</definedName>
    <definedName name="Z_9AC6DA92_C651_431E_B4B1_E1078971B466_.wvu.PrintArea" localSheetId="6" hidden="1">#N/A</definedName>
    <definedName name="Z_9AC6DA92_C651_431E_B4B1_E1078971B466_.wvu.PrintArea" localSheetId="2" hidden="1">Bill!$B$2:$AA$30</definedName>
    <definedName name="Z_9AC6DA92_C651_431E_B4B1_E1078971B466_.wvu.PrintArea" localSheetId="14" hidden="1">#N/A</definedName>
    <definedName name="Z_9AC6DA92_C651_431E_B4B1_E1078971B466_.wvu.PrintArea" localSheetId="7" hidden="1">#N/A</definedName>
    <definedName name="Z_9AC6DA92_C651_431E_B4B1_E1078971B466_.wvu.PrintArea" localSheetId="1" hidden="1">#N/A</definedName>
    <definedName name="Z_9AC6DA92_C651_431E_B4B1_E1078971B466_.wvu.Rows" localSheetId="0" hidden="1">DATA!$100:$205</definedName>
    <definedName name="Z_A4554EAF_6521_4F63_ACD6_CAABB50734DB_.wvu.Cols" localSheetId="2" hidden="1">Bill!$K:$K,Bill!$R:$R</definedName>
    <definedName name="Z_A4554EAF_6521_4F63_ACD6_CAABB50734DB_.wvu.Cols" localSheetId="0" hidden="1">DATA!$AP:$AQ</definedName>
    <definedName name="Z_A4554EAF_6521_4F63_ACD6_CAABB50734DB_.wvu.Cols" localSheetId="1" hidden="1">#N/A</definedName>
    <definedName name="Z_A4554EAF_6521_4F63_ACD6_CAABB50734DB_.wvu.FilterData" localSheetId="2" hidden="1">Bill!$AB$9:$AB$21</definedName>
    <definedName name="Z_A4554EAF_6521_4F63_ACD6_CAABB50734DB_.wvu.PrintArea" localSheetId="8" hidden="1">#N/A</definedName>
    <definedName name="Z_A4554EAF_6521_4F63_ACD6_CAABB50734DB_.wvu.PrintArea" localSheetId="5" hidden="1">'APTC-47'!$B$2:$Y$63</definedName>
    <definedName name="Z_A4554EAF_6521_4F63_ACD6_CAABB50734DB_.wvu.PrintArea" localSheetId="6" hidden="1">#N/A</definedName>
    <definedName name="Z_A4554EAF_6521_4F63_ACD6_CAABB50734DB_.wvu.PrintArea" localSheetId="2" hidden="1">Bill!$B$2:$AA$30</definedName>
    <definedName name="Z_A4554EAF_6521_4F63_ACD6_CAABB50734DB_.wvu.PrintArea" localSheetId="14" hidden="1">#N/A</definedName>
    <definedName name="Z_A4554EAF_6521_4F63_ACD6_CAABB50734DB_.wvu.PrintArea" localSheetId="7" hidden="1">#N/A</definedName>
    <definedName name="Z_A4554EAF_6521_4F63_ACD6_CAABB50734DB_.wvu.PrintArea" localSheetId="1" hidden="1">#N/A</definedName>
    <definedName name="Z_A4554EAF_6521_4F63_ACD6_CAABB50734DB_.wvu.Rows" localSheetId="0" hidden="1">DATA!$101:$216</definedName>
    <definedName name="Z_ABC4C9E3_EC83_4012_B44A_3DB3905ECA7F_.wvu.Cols" localSheetId="13" hidden="1">'101- Paper token'!$W:$W</definedName>
    <definedName name="Z_ABC4C9E3_EC83_4012_B44A_3DB3905ECA7F_.wvu.Cols" localSheetId="2" hidden="1">Bill!$K:$K,Bill!$R:$R</definedName>
    <definedName name="Z_ABC4C9E3_EC83_4012_B44A_3DB3905ECA7F_.wvu.Cols" localSheetId="0" hidden="1">DATA!$AP:$AQ</definedName>
    <definedName name="Z_ABC4C9E3_EC83_4012_B44A_3DB3905ECA7F_.wvu.Cols" localSheetId="1" hidden="1">Proceeding!$N:$N,Proceeding!$Q:$R</definedName>
    <definedName name="Z_ABC4C9E3_EC83_4012_B44A_3DB3905ECA7F_.wvu.FilterData" localSheetId="2" hidden="1">Bill!$AB$9:$AB$21</definedName>
    <definedName name="Z_ABC4C9E3_EC83_4012_B44A_3DB3905ECA7F_.wvu.PrintArea" localSheetId="13" hidden="1">'101- Paper token'!$B$2:$S$56</definedName>
    <definedName name="Z_ABC4C9E3_EC83_4012_B44A_3DB3905ECA7F_.wvu.PrintArea" localSheetId="11" hidden="1">'47-Budjet'!$B$2:$J$52,'47-Budjet'!$B$56:$J$91</definedName>
    <definedName name="Z_ABC4C9E3_EC83_4012_B44A_3DB3905ECA7F_.wvu.PrintArea" localSheetId="5" hidden="1">'APTC-47'!$B$2:$Y$63</definedName>
    <definedName name="Z_ABC4C9E3_EC83_4012_B44A_3DB3905ECA7F_.wvu.PrintArea" localSheetId="12" hidden="1">Beneficiary!$B$2:$G$44</definedName>
    <definedName name="Z_ABC4C9E3_EC83_4012_B44A_3DB3905ECA7F_.wvu.PrintArea" localSheetId="2" hidden="1">Bill!$B$2:$AA$30</definedName>
    <definedName name="Z_ABC4C9E3_EC83_4012_B44A_3DB3905ECA7F_.wvu.PrintArea" localSheetId="14" hidden="1">CPS!$B$2:$I$49</definedName>
    <definedName name="Z_ABC4C9E3_EC83_4012_B44A_3DB3905ECA7F_.wvu.PrintArea" localSheetId="1" hidden="1">Proceeding!$B$2:$K$47</definedName>
    <definedName name="Z_ABC4C9E3_EC83_4012_B44A_3DB3905ECA7F_.wvu.Rows" localSheetId="0" hidden="1">DATA!$103:$213</definedName>
    <definedName name="Z_E5021683_C8A4_4A05_B358_A7846A6BB2DB_.wvu.Cols" localSheetId="2" hidden="1">Bill!$K:$K,Bill!$R:$R</definedName>
    <definedName name="Z_E5021683_C8A4_4A05_B358_A7846A6BB2DB_.wvu.Cols" localSheetId="0" hidden="1">DATA!$AP:$AQ</definedName>
    <definedName name="Z_E5021683_C8A4_4A05_B358_A7846A6BB2DB_.wvu.Cols" localSheetId="1" hidden="1">#N/A</definedName>
    <definedName name="Z_E5021683_C8A4_4A05_B358_A7846A6BB2DB_.wvu.FilterData" localSheetId="2" hidden="1">Bill!$AB$9:$AB$21</definedName>
    <definedName name="Z_E5021683_C8A4_4A05_B358_A7846A6BB2DB_.wvu.PrintArea" localSheetId="8" hidden="1">#N/A</definedName>
    <definedName name="Z_E5021683_C8A4_4A05_B358_A7846A6BB2DB_.wvu.PrintArea" localSheetId="5" hidden="1">'APTC-47'!$B$2:$Y$63</definedName>
    <definedName name="Z_E5021683_C8A4_4A05_B358_A7846A6BB2DB_.wvu.PrintArea" localSheetId="6" hidden="1">#N/A</definedName>
    <definedName name="Z_E5021683_C8A4_4A05_B358_A7846A6BB2DB_.wvu.PrintArea" localSheetId="2" hidden="1">Bill!$B$2:$AA$30</definedName>
    <definedName name="Z_E5021683_C8A4_4A05_B358_A7846A6BB2DB_.wvu.PrintArea" localSheetId="14" hidden="1">#N/A</definedName>
    <definedName name="Z_E5021683_C8A4_4A05_B358_A7846A6BB2DB_.wvu.PrintArea" localSheetId="7" hidden="1">#N/A</definedName>
    <definedName name="Z_E5021683_C8A4_4A05_B358_A7846A6BB2DB_.wvu.PrintArea" localSheetId="1" hidden="1">#N/A</definedName>
    <definedName name="Z_E5021683_C8A4_4A05_B358_A7846A6BB2DB_.wvu.Rows" localSheetId="0" hidden="1">DATA!$101:$216</definedName>
    <definedName name="Z_F9CAC060_9643_4698_8DD2_B638981AFFFB_.wvu.Cols" localSheetId="13" hidden="1">'101- Paper token'!$W:$W</definedName>
    <definedName name="Z_F9CAC060_9643_4698_8DD2_B638981AFFFB_.wvu.Cols" localSheetId="2" hidden="1">Bill!$K:$K,Bill!$R:$R</definedName>
    <definedName name="Z_F9CAC060_9643_4698_8DD2_B638981AFFFB_.wvu.Cols" localSheetId="0" hidden="1">DATA!$AP:$AQ</definedName>
    <definedName name="Z_F9CAC060_9643_4698_8DD2_B638981AFFFB_.wvu.Cols" localSheetId="1" hidden="1">Proceeding!$N:$N,Proceeding!$Q:$R</definedName>
    <definedName name="Z_F9CAC060_9643_4698_8DD2_B638981AFFFB_.wvu.FilterData" localSheetId="2" hidden="1">Bill!$AB$9:$AB$21</definedName>
    <definedName name="Z_F9CAC060_9643_4698_8DD2_B638981AFFFB_.wvu.PrintArea" localSheetId="13" hidden="1">'101- Paper token'!$B$2:$S$56</definedName>
    <definedName name="Z_F9CAC060_9643_4698_8DD2_B638981AFFFB_.wvu.PrintArea" localSheetId="11" hidden="1">'47-Budjet'!$B$2:$J$52,'47-Budjet'!$B$56:$J$91</definedName>
    <definedName name="Z_F9CAC060_9643_4698_8DD2_B638981AFFFB_.wvu.PrintArea" localSheetId="5" hidden="1">'APTC-47'!$B$2:$Y$63</definedName>
    <definedName name="Z_F9CAC060_9643_4698_8DD2_B638981AFFFB_.wvu.PrintArea" localSheetId="12" hidden="1">Beneficiary!$B$2:$G$44</definedName>
    <definedName name="Z_F9CAC060_9643_4698_8DD2_B638981AFFFB_.wvu.PrintArea" localSheetId="2" hidden="1">Bill!$B$2:$AA$30</definedName>
    <definedName name="Z_F9CAC060_9643_4698_8DD2_B638981AFFFB_.wvu.PrintArea" localSheetId="14" hidden="1">CPS!$B$2:$I$49</definedName>
    <definedName name="Z_F9CAC060_9643_4698_8DD2_B638981AFFFB_.wvu.PrintArea" localSheetId="1" hidden="1">Proceeding!$B$2:$K$47</definedName>
    <definedName name="Z_F9CAC060_9643_4698_8DD2_B638981AFFFB_.wvu.Rows" localSheetId="0" hidden="1">DATA!$103:$213</definedName>
    <definedName name="zyp2">DATA!$Y$17</definedName>
    <definedName name="zyx1">DATA!$Y$17</definedName>
  </definedNames>
  <calcPr calcId="191029"/>
  <customWorkbookViews>
    <customWorkbookView name="Ramanjaneyulu C - Personal View" guid="{273071D3-FB9C-4EEE-9E66-E5AF33BB4F07}" mergeInterval="0" personalView="1" maximized="1" xWindow="-9" yWindow="-9" windowWidth="1938" windowHeight="1038" activeSheetId="1" showComments="commIndAndComment"/>
    <customWorkbookView name="Windows User - Personal View" guid="{8E5F44A5-282F-4805-BE8E-D8C2603F6F93}" mergeInterval="0" personalView="1" maximized="1" xWindow="1" yWindow="1" windowWidth="1366" windowHeight="538" activeSheetId="1" showComments="commIndAndComment"/>
    <customWorkbookView name="Ramanjaneyulu - Personal View" guid="{41A2F7D9-820C-42B6-9554-4F6DCEAAE92D}" mergeInterval="0" personalView="1" maximized="1" xWindow="1" yWindow="1" windowWidth="1366" windowHeight="538" tabRatio="601" activeSheetId="1"/>
    <customWorkbookView name="ramanjicr - Personal View" guid="{E5021683-C8A4-4A05-B358-A7846A6BB2DB}" mergeInterval="0" personalView="1" maximized="1" xWindow="1" yWindow="1" windowWidth="1366" windowHeight="496" tabRatio="582" activeSheetId="1"/>
    <customWorkbookView name="OTHERS - Personal View" guid="{404D0739-D685-4D16-97F7-FD0448EBF6FA}" mergeInterval="0" personalView="1" maximized="1" xWindow="1" yWindow="1" windowWidth="1280" windowHeight="457" tabRatio="582" activeSheetId="1"/>
    <customWorkbookView name="ramanji - Personal View" guid="{251BCA92-4A2D-4049-8601-34286741627A}" mergeInterval="0" personalView="1" maximized="1" xWindow="1" yWindow="1" windowWidth="1366" windowHeight="496" tabRatio="601" activeSheetId="1"/>
    <customWorkbookView name="Mypc - Personal View" guid="{63E57F7B-AFB9-4A4F-BEE9-A87886FE080E}" mergeInterval="0" personalView="1" maximized="1" xWindow="1" yWindow="1" windowWidth="1280" windowHeight="505" tabRatio="601" activeSheetId="1"/>
    <customWorkbookView name="Sys-6 - Personal View" guid="{45332106-F8B0-418B-85FB-E7866DCCFF19}" mergeInterval="0" personalView="1" maximized="1" xWindow="1" yWindow="1" windowWidth="1280" windowHeight="505" tabRatio="601" activeSheetId="1"/>
    <customWorkbookView name="cr - Personal View" guid="{A4554EAF-6521-4F63-ACD6-CAABB50734DB}" mergeInterval="0" personalView="1" maximized="1" xWindow="1" yWindow="1" windowWidth="1366" windowHeight="496" tabRatio="582" activeSheetId="1"/>
    <customWorkbookView name="MY - Personal View" guid="{9AC6DA92-C651-431E-B4B1-E1078971B466}" mergeInterval="0" personalView="1" maximized="1" xWindow="1" yWindow="1" windowWidth="1366" windowHeight="506" tabRatio="582" activeSheetId="1"/>
    <customWorkbookView name="MY PC - Personal View" guid="{ABC4C9E3-EC83-4012-B44A-3DB3905ECA7F}" mergeInterval="0" personalView="1" maximized="1" xWindow="1" yWindow="1" windowWidth="1366" windowHeight="538" tabRatio="681" activeSheetId="1" showComments="commIndAndComment"/>
    <customWorkbookView name="lenovo - Personal View" guid="{F9CAC060-9643-4698-8DD2-B638981AFFFB}" mergeInterval="0" personalView="1" maximized="1" xWindow="1" yWindow="1" windowWidth="1366" windowHeight="538" tabRatio="681" activeSheetId="1"/>
  </customWorkbookViews>
</workbook>
</file>

<file path=xl/calcChain.xml><?xml version="1.0" encoding="utf-8"?>
<calcChain xmlns="http://schemas.openxmlformats.org/spreadsheetml/2006/main">
  <c r="AN106" i="1" l="1"/>
  <c r="AP105" i="1" s="1"/>
  <c r="AP110" i="1"/>
  <c r="AR112" i="1"/>
  <c r="U156" i="1"/>
  <c r="I16" i="1"/>
  <c r="AO106" i="1"/>
  <c r="AO107" i="1" s="1"/>
  <c r="AP107" i="1" s="1"/>
  <c r="AP104" i="1"/>
  <c r="AQ104" i="1" s="1"/>
  <c r="AP112" i="1"/>
  <c r="AQ111" i="1"/>
  <c r="AB126" i="1"/>
  <c r="C18" i="14"/>
  <c r="C32" i="14"/>
  <c r="C31" i="14"/>
  <c r="Z138" i="1"/>
  <c r="C35" i="2" s="1"/>
  <c r="Z137" i="1"/>
  <c r="Z136" i="1"/>
  <c r="J21" i="2" s="1"/>
  <c r="AA137" i="1"/>
  <c r="AA136" i="1"/>
  <c r="AP113" i="1" l="1"/>
  <c r="AQ113" i="1" s="1"/>
  <c r="AQ105" i="1"/>
  <c r="J4" i="2"/>
  <c r="B14" i="14"/>
  <c r="D4" i="2"/>
  <c r="B10" i="15"/>
  <c r="C10" i="15"/>
  <c r="B11" i="15"/>
  <c r="C11" i="15"/>
  <c r="B12" i="15"/>
  <c r="C12" i="15"/>
  <c r="B13" i="15"/>
  <c r="B14" i="15"/>
  <c r="C14" i="15"/>
  <c r="B15" i="15"/>
  <c r="B16" i="15"/>
  <c r="B17" i="15"/>
  <c r="B18" i="15"/>
  <c r="B19" i="15"/>
  <c r="C19" i="15"/>
  <c r="C9" i="15"/>
  <c r="B9" i="15"/>
  <c r="G10" i="14"/>
  <c r="G11" i="14"/>
  <c r="B10" i="14"/>
  <c r="B12" i="14"/>
  <c r="B11" i="14"/>
  <c r="B9" i="14"/>
  <c r="G42" i="2"/>
  <c r="V194" i="1"/>
  <c r="V193" i="1"/>
  <c r="X167" i="1"/>
  <c r="V191" i="1"/>
  <c r="V192" i="1"/>
  <c r="V190" i="1"/>
  <c r="AS112" i="1" l="1"/>
  <c r="AT112" i="1" s="1"/>
  <c r="V16" i="1" s="1"/>
  <c r="I15" i="1" s="1"/>
  <c r="AQ114" i="1"/>
  <c r="AR114" i="1" s="1"/>
  <c r="AP115" i="1" s="1"/>
  <c r="B45" i="2"/>
  <c r="J22" i="2"/>
  <c r="I10" i="15" s="1"/>
  <c r="J23" i="2"/>
  <c r="I11" i="15" s="1"/>
  <c r="AV117" i="1"/>
  <c r="V150" i="1"/>
  <c r="U150" i="1"/>
  <c r="AK136" i="1"/>
  <c r="AJ169" i="1"/>
  <c r="AJ171" i="1" s="1"/>
  <c r="AJ166" i="1"/>
  <c r="V195" i="1" s="1"/>
  <c r="AJ163" i="1"/>
  <c r="X195" i="1" s="1"/>
  <c r="D6" i="13"/>
  <c r="D32" i="13" s="1"/>
  <c r="D7" i="13"/>
  <c r="G7" i="13"/>
  <c r="G33" i="13" s="1"/>
  <c r="C13" i="13"/>
  <c r="C39" i="13" s="1"/>
  <c r="D13" i="13"/>
  <c r="D39" i="13" s="1"/>
  <c r="F13" i="13"/>
  <c r="F39" i="13" s="1"/>
  <c r="F14" i="13"/>
  <c r="F40" i="13" s="1"/>
  <c r="F15" i="13"/>
  <c r="F41" i="13" s="1"/>
  <c r="D33" i="13"/>
  <c r="D34" i="13"/>
  <c r="F37" i="13"/>
  <c r="B42" i="13"/>
  <c r="C3" i="12"/>
  <c r="Q7" i="12"/>
  <c r="G33" i="12" s="1"/>
  <c r="O9" i="12"/>
  <c r="G34" i="12" s="1"/>
  <c r="J43" i="12"/>
  <c r="F4" i="11"/>
  <c r="C10" i="11"/>
  <c r="E8" i="10" s="1"/>
  <c r="E10" i="11"/>
  <c r="E33" i="11" s="1"/>
  <c r="F10" i="11"/>
  <c r="F33" i="11" s="1"/>
  <c r="F27" i="11"/>
  <c r="B3" i="10"/>
  <c r="E9" i="10"/>
  <c r="F7" i="12" s="1"/>
  <c r="M33" i="12" s="1"/>
  <c r="C11" i="8"/>
  <c r="C31" i="8" s="1"/>
  <c r="E11" i="8"/>
  <c r="E31" i="8" s="1"/>
  <c r="I11" i="8"/>
  <c r="I31" i="8" s="1"/>
  <c r="G28" i="8"/>
  <c r="E7" i="7"/>
  <c r="E31" i="7" s="1"/>
  <c r="C34" i="7" s="1"/>
  <c r="E8" i="7"/>
  <c r="E28" i="7" s="1"/>
  <c r="C11" i="7"/>
  <c r="H11" i="7"/>
  <c r="I11" i="7"/>
  <c r="L31" i="7"/>
  <c r="E32" i="7"/>
  <c r="D6" i="6"/>
  <c r="AP6" i="6" s="1"/>
  <c r="D7" i="6"/>
  <c r="D9" i="6"/>
  <c r="AB6" i="6" s="1"/>
  <c r="AO9" i="6"/>
  <c r="F13" i="6"/>
  <c r="M13" i="6"/>
  <c r="F18" i="6"/>
  <c r="AB22" i="6"/>
  <c r="F29" i="6"/>
  <c r="C29" i="5"/>
  <c r="C33" i="5"/>
  <c r="C3" i="4"/>
  <c r="G9" i="4"/>
  <c r="G12" i="4"/>
  <c r="U12" i="4"/>
  <c r="G16" i="4"/>
  <c r="S16" i="4"/>
  <c r="I42" i="4"/>
  <c r="X6" i="3"/>
  <c r="G7" i="3"/>
  <c r="N7" i="3" s="1"/>
  <c r="Q9" i="2"/>
  <c r="D10" i="2"/>
  <c r="C19" i="14" s="1"/>
  <c r="D11" i="2"/>
  <c r="AW107" i="1"/>
  <c r="AT108" i="1"/>
  <c r="AU108" i="1"/>
  <c r="AV108" i="1"/>
  <c r="AV116" i="1" s="1"/>
  <c r="AF110" i="1"/>
  <c r="AG110" i="1" s="1"/>
  <c r="AH110" i="1" s="1"/>
  <c r="AI110" i="1" s="1"/>
  <c r="AI108" i="1" s="1"/>
  <c r="AJ108" i="1" s="1"/>
  <c r="AK108" i="1" s="1"/>
  <c r="AV118" i="1"/>
  <c r="AE123" i="1"/>
  <c r="AF127" i="1" s="1"/>
  <c r="AF124" i="1"/>
  <c r="AG124" i="1"/>
  <c r="AE125" i="1" s="1"/>
  <c r="AB135" i="1"/>
  <c r="B3" i="2"/>
  <c r="Z141" i="1"/>
  <c r="AA141" i="1"/>
  <c r="Z142" i="1" s="1"/>
  <c r="J31" i="2" s="1"/>
  <c r="I19" i="15" s="1"/>
  <c r="AN149" i="1"/>
  <c r="AX117" i="1" s="1"/>
  <c r="J26" i="2"/>
  <c r="I14" i="15" s="1"/>
  <c r="AR115" i="1" l="1"/>
  <c r="AS114" i="1"/>
  <c r="AQ115" i="1" s="1"/>
  <c r="AQ116" i="1" s="1"/>
  <c r="H41" i="2"/>
  <c r="G9" i="14"/>
  <c r="AI118" i="1"/>
  <c r="J30" i="2" s="1"/>
  <c r="AK170" i="1"/>
  <c r="AQ112" i="1"/>
  <c r="J24" i="2"/>
  <c r="I12" i="15" s="1"/>
  <c r="B2" i="2"/>
  <c r="AW118" i="1"/>
  <c r="AH116" i="1"/>
  <c r="C33" i="11"/>
  <c r="J25" i="2"/>
  <c r="I13" i="15" s="1"/>
  <c r="AF126" i="1"/>
  <c r="AJ110" i="1"/>
  <c r="AK110" i="1" s="1"/>
  <c r="AL110" i="1" s="1"/>
  <c r="F21" i="4"/>
  <c r="G21" i="4"/>
  <c r="F15" i="6"/>
  <c r="H21" i="4"/>
  <c r="G15" i="6"/>
  <c r="I21" i="4"/>
  <c r="H15" i="6"/>
  <c r="J21" i="4"/>
  <c r="I15" i="6"/>
  <c r="I25" i="4"/>
  <c r="I23" i="4"/>
  <c r="H25" i="4"/>
  <c r="Q15" i="6" s="1"/>
  <c r="I29" i="4"/>
  <c r="G11" i="7"/>
  <c r="AC127" i="1"/>
  <c r="B4" i="10"/>
  <c r="C4" i="4"/>
  <c r="B2" i="6" s="1"/>
  <c r="AL108" i="1"/>
  <c r="AM108" i="1" s="1"/>
  <c r="E9" i="7"/>
  <c r="E30" i="7" s="1"/>
  <c r="G14" i="4"/>
  <c r="D11" i="6" s="1"/>
  <c r="AC9" i="6" s="1"/>
  <c r="F9" i="12"/>
  <c r="M34" i="12" s="1"/>
  <c r="S14" i="4"/>
  <c r="N11" i="6" s="1"/>
  <c r="AA24" i="6" s="1"/>
  <c r="G6" i="13"/>
  <c r="G32" i="13" s="1"/>
  <c r="E29" i="7"/>
  <c r="B2" i="13"/>
  <c r="B28" i="13" s="1"/>
  <c r="B2" i="10"/>
  <c r="D9" i="11"/>
  <c r="D32" i="11" s="1"/>
  <c r="B2" i="4"/>
  <c r="I9" i="15"/>
  <c r="D11" i="7"/>
  <c r="E13" i="13"/>
  <c r="E39" i="13" s="1"/>
  <c r="U7" i="3"/>
  <c r="AQ117" i="1" l="1"/>
  <c r="AH113" i="1" s="1"/>
  <c r="AR116" i="1"/>
  <c r="AQ103" i="1"/>
  <c r="AQ118" i="1" s="1"/>
  <c r="AQ120" i="1" s="1"/>
  <c r="O8" i="3"/>
  <c r="J29" i="2"/>
  <c r="I17" i="15" s="1"/>
  <c r="F8" i="3"/>
  <c r="I18" i="15"/>
  <c r="N8" i="3"/>
  <c r="M8" i="3"/>
  <c r="L8" i="3"/>
  <c r="AF111" i="1"/>
  <c r="H13" i="10"/>
  <c r="G29" i="4"/>
  <c r="H18" i="6" s="1"/>
  <c r="J12" i="10"/>
  <c r="G25" i="4"/>
  <c r="P15" i="6" s="1"/>
  <c r="V180" i="1"/>
  <c r="AB127" i="1"/>
  <c r="D19" i="2" s="1"/>
  <c r="H12" i="10"/>
  <c r="G23" i="4"/>
  <c r="M15" i="6" s="1"/>
  <c r="AR118" i="1" l="1"/>
  <c r="U180" i="1"/>
  <c r="V186" i="1" s="1"/>
  <c r="W195" i="1" s="1"/>
  <c r="AI117" i="1"/>
  <c r="D30" i="2" l="1"/>
  <c r="D29" i="2"/>
  <c r="D25" i="2"/>
  <c r="C13" i="15" s="1"/>
  <c r="D27" i="2"/>
  <c r="B3" i="15"/>
  <c r="I17" i="1"/>
  <c r="B2" i="3"/>
  <c r="U195" i="1"/>
  <c r="D28" i="2" s="1"/>
  <c r="C16" i="15" l="1"/>
  <c r="D6" i="2"/>
  <c r="C33" i="2"/>
  <c r="AP120" i="1"/>
  <c r="B4" i="14"/>
  <c r="AP121" i="1" l="1"/>
  <c r="D15" i="2" s="1"/>
  <c r="AS116" i="1"/>
  <c r="AT116" i="1" s="1"/>
  <c r="B16" i="14" s="1"/>
  <c r="AO122" i="1"/>
  <c r="AO123" i="1" s="1"/>
  <c r="AP123" i="1" s="1"/>
  <c r="AQ121" i="1"/>
  <c r="AR117" i="1"/>
  <c r="M17" i="1"/>
  <c r="C18" i="15"/>
  <c r="C17" i="15"/>
  <c r="C15" i="15"/>
  <c r="A7" i="8"/>
  <c r="A27" i="8" s="1"/>
  <c r="AK117" i="1"/>
  <c r="G34" i="7"/>
  <c r="AO121" i="1"/>
  <c r="AR120" i="1"/>
  <c r="AQ119" i="1"/>
  <c r="AR119" i="1" s="1"/>
  <c r="BB120" i="1" l="1"/>
  <c r="BC120" i="1" s="1"/>
  <c r="AS120" i="1"/>
  <c r="B5" i="15"/>
  <c r="B21" i="14"/>
  <c r="J28" i="2"/>
  <c r="I16" i="15" s="1"/>
  <c r="B25" i="14"/>
  <c r="AR121" i="1"/>
  <c r="AN134" i="1" s="1"/>
  <c r="U177" i="1"/>
  <c r="B4" i="3" s="1"/>
  <c r="AJ126" i="1"/>
  <c r="AQ122" i="1"/>
  <c r="AR122" i="1"/>
  <c r="E8" i="3"/>
  <c r="S8" i="3" s="1"/>
  <c r="T8" i="3"/>
  <c r="G8" i="3"/>
  <c r="U8" i="3" s="1"/>
  <c r="H8" i="3"/>
  <c r="V8" i="3" s="1"/>
  <c r="AW120" i="1"/>
  <c r="AX120" i="1" s="1"/>
  <c r="N17" i="2"/>
  <c r="AN133" i="1"/>
  <c r="BD120" i="1" l="1"/>
  <c r="O9" i="3" s="1"/>
  <c r="L9" i="3"/>
  <c r="AU120" i="1"/>
  <c r="C8" i="3" s="1"/>
  <c r="D9" i="3" s="1"/>
  <c r="J27" i="2"/>
  <c r="I15" i="15" s="1"/>
  <c r="E9" i="3"/>
  <c r="BG120" i="1"/>
  <c r="AY120" i="1"/>
  <c r="AZ120" i="1" s="1"/>
  <c r="F9" i="3"/>
  <c r="BH120" i="1"/>
  <c r="AN135" i="1"/>
  <c r="AQ123" i="1"/>
  <c r="AR123" i="1"/>
  <c r="M9" i="3"/>
  <c r="BE120" i="1" l="1"/>
  <c r="BD106" i="1" s="1"/>
  <c r="BE106" i="1" s="1"/>
  <c r="BF120" i="1" s="1"/>
  <c r="Q9" i="3" s="1"/>
  <c r="R9" i="3" s="1"/>
  <c r="H9" i="3"/>
  <c r="BI120" i="1"/>
  <c r="AN136" i="1"/>
  <c r="AQ124" i="1"/>
  <c r="AR124" i="1"/>
  <c r="BB106" i="1"/>
  <c r="BC106" i="1" s="1"/>
  <c r="S9" i="3"/>
  <c r="BM120" i="1"/>
  <c r="BN120" i="1" s="1"/>
  <c r="BO120" i="1" s="1"/>
  <c r="X9" i="3" s="1"/>
  <c r="T9" i="3"/>
  <c r="BJ120" i="1" l="1"/>
  <c r="AN137" i="1"/>
  <c r="V9" i="3"/>
  <c r="BA120" i="1"/>
  <c r="AQ125" i="1"/>
  <c r="AR125" i="1"/>
  <c r="J9" i="3" l="1"/>
  <c r="K9" i="3" s="1"/>
  <c r="BK120" i="1"/>
  <c r="AN138" i="1"/>
  <c r="AQ126" i="1"/>
  <c r="AR126" i="1"/>
  <c r="AN139" i="1" l="1"/>
  <c r="BP120" i="1"/>
  <c r="BL120" i="1"/>
  <c r="Y9" i="3"/>
  <c r="AQ127" i="1"/>
  <c r="AR127" i="1"/>
  <c r="AQ128" i="1" l="1"/>
  <c r="AR128" i="1"/>
  <c r="AN140" i="1"/>
  <c r="Z9" i="3"/>
  <c r="AN141" i="1" l="1"/>
  <c r="AQ129" i="1"/>
  <c r="AR129" i="1"/>
  <c r="AQ130" i="1" l="1"/>
  <c r="AR130" i="1"/>
  <c r="AS119" i="1" s="1"/>
  <c r="AN142" i="1"/>
  <c r="L7" i="7" l="1"/>
  <c r="AS122" i="1"/>
  <c r="AU122" i="1" s="1"/>
  <c r="AW122" i="1" s="1"/>
  <c r="E11" i="3" s="1"/>
  <c r="AS123" i="1"/>
  <c r="AU123" i="1" s="1"/>
  <c r="AW123" i="1" s="1"/>
  <c r="E12" i="3" s="1"/>
  <c r="AS124" i="1"/>
  <c r="AU124" i="1" s="1"/>
  <c r="AW124" i="1" s="1"/>
  <c r="E13" i="3" s="1"/>
  <c r="AS128" i="1"/>
  <c r="AU128" i="1" s="1"/>
  <c r="BB128" i="1" s="1"/>
  <c r="L17" i="3" s="1"/>
  <c r="J9" i="10"/>
  <c r="AS129" i="1"/>
  <c r="AU129" i="1" s="1"/>
  <c r="C18" i="3" s="1"/>
  <c r="D18" i="3" s="1"/>
  <c r="AS125" i="1"/>
  <c r="AU125" i="1" s="1"/>
  <c r="BB125" i="1" s="1"/>
  <c r="BD125" i="1" s="1"/>
  <c r="O14" i="3" s="1"/>
  <c r="AH122" i="1"/>
  <c r="AJ122" i="1" s="1"/>
  <c r="AK122" i="1" s="1"/>
  <c r="AS127" i="1"/>
  <c r="AU127" i="1" s="1"/>
  <c r="C16" i="3" s="1"/>
  <c r="D16" i="3" s="1"/>
  <c r="AS121" i="1"/>
  <c r="AU121" i="1" s="1"/>
  <c r="AS126" i="1"/>
  <c r="AU126" i="1" s="1"/>
  <c r="C15" i="3" s="1"/>
  <c r="D15" i="3" s="1"/>
  <c r="V3" i="4"/>
  <c r="AS130" i="1"/>
  <c r="AU130" i="1" s="1"/>
  <c r="AN143" i="1"/>
  <c r="AQ131" i="1"/>
  <c r="AR132" i="1" s="1"/>
  <c r="AR131" i="1"/>
  <c r="BR120" i="1" l="1"/>
  <c r="N9" i="3" s="1"/>
  <c r="P9" i="3" s="1"/>
  <c r="BQ120" i="1"/>
  <c r="G9" i="3" s="1"/>
  <c r="I9" i="3" s="1"/>
  <c r="BB124" i="1"/>
  <c r="L13" i="3" s="1"/>
  <c r="AI122" i="1"/>
  <c r="AI121" i="1" s="1"/>
  <c r="G7" i="4" s="1"/>
  <c r="BB122" i="1"/>
  <c r="L11" i="3" s="1"/>
  <c r="J8" i="8"/>
  <c r="J28" i="8" s="1"/>
  <c r="AW125" i="1"/>
  <c r="BQ125" i="1" s="1"/>
  <c r="G14" i="3" s="1"/>
  <c r="C14" i="3"/>
  <c r="D14" i="3" s="1"/>
  <c r="C12" i="3"/>
  <c r="D12" i="3" s="1"/>
  <c r="AW127" i="1"/>
  <c r="E16" i="3" s="1"/>
  <c r="BB127" i="1"/>
  <c r="L16" i="3" s="1"/>
  <c r="C11" i="3"/>
  <c r="D11" i="3" s="1"/>
  <c r="BR128" i="1"/>
  <c r="N17" i="3" s="1"/>
  <c r="BQ124" i="1"/>
  <c r="G13" i="3" s="1"/>
  <c r="AW126" i="1"/>
  <c r="E15" i="3" s="1"/>
  <c r="AW128" i="1"/>
  <c r="BQ128" i="1" s="1"/>
  <c r="BS128" i="1" s="1"/>
  <c r="U17" i="3" s="1"/>
  <c r="BB126" i="1"/>
  <c r="L15" i="3" s="1"/>
  <c r="BB129" i="1"/>
  <c r="BD129" i="1" s="1"/>
  <c r="O18" i="3" s="1"/>
  <c r="BB123" i="1"/>
  <c r="L12" i="3" s="1"/>
  <c r="BB121" i="1"/>
  <c r="BC121" i="1" s="1"/>
  <c r="C13" i="3"/>
  <c r="D13" i="3" s="1"/>
  <c r="AW129" i="1"/>
  <c r="AY129" i="1" s="1"/>
  <c r="C17" i="3"/>
  <c r="D17" i="3" s="1"/>
  <c r="BG124" i="1"/>
  <c r="S13" i="3" s="1"/>
  <c r="BR129" i="1"/>
  <c r="N18" i="3" s="1"/>
  <c r="BR127" i="1"/>
  <c r="N16" i="3" s="1"/>
  <c r="BR124" i="1"/>
  <c r="N13" i="3" s="1"/>
  <c r="BG126" i="1"/>
  <c r="S15" i="3" s="1"/>
  <c r="AY122" i="1"/>
  <c r="AY124" i="1"/>
  <c r="BG127" i="1"/>
  <c r="AL122" i="1"/>
  <c r="L7" i="4" s="1"/>
  <c r="AY125" i="1"/>
  <c r="BQ127" i="1"/>
  <c r="BR125" i="1"/>
  <c r="N14" i="3" s="1"/>
  <c r="L14" i="3"/>
  <c r="AY127" i="1"/>
  <c r="BQ123" i="1"/>
  <c r="BD127" i="1"/>
  <c r="O16" i="3" s="1"/>
  <c r="BG128" i="1"/>
  <c r="AY123" i="1"/>
  <c r="BD124" i="1"/>
  <c r="O13" i="3" s="1"/>
  <c r="BR126" i="1"/>
  <c r="N15" i="3" s="1"/>
  <c r="BG125" i="1"/>
  <c r="S14" i="3" s="1"/>
  <c r="BD128" i="1"/>
  <c r="O17" i="3" s="1"/>
  <c r="AN144" i="1"/>
  <c r="AS131" i="1"/>
  <c r="AU131" i="1" s="1"/>
  <c r="AS132" i="1"/>
  <c r="AN145" i="1"/>
  <c r="C19" i="3"/>
  <c r="D19" i="3" s="1"/>
  <c r="BB130" i="1"/>
  <c r="L19" i="3" s="1"/>
  <c r="AW130" i="1"/>
  <c r="E19" i="3" s="1"/>
  <c r="E14" i="3" l="1"/>
  <c r="BD122" i="1"/>
  <c r="O11" i="3" s="1"/>
  <c r="BG122" i="1"/>
  <c r="S11" i="3" s="1"/>
  <c r="BS120" i="1"/>
  <c r="U9" i="3" s="1"/>
  <c r="W9" i="3" s="1"/>
  <c r="AA9" i="3" s="1"/>
  <c r="AB9" i="3" s="1"/>
  <c r="AW121" i="1"/>
  <c r="AX121" i="1" s="1"/>
  <c r="F10" i="3" s="1"/>
  <c r="AY126" i="1"/>
  <c r="H15" i="3" s="1"/>
  <c r="BR130" i="1"/>
  <c r="N19" i="3" s="1"/>
  <c r="BQ129" i="1"/>
  <c r="G18" i="3" s="1"/>
  <c r="BD126" i="1"/>
  <c r="O15" i="3" s="1"/>
  <c r="AY128" i="1"/>
  <c r="H17" i="3" s="1"/>
  <c r="BG129" i="1"/>
  <c r="S18" i="3" s="1"/>
  <c r="G17" i="3"/>
  <c r="E17" i="3"/>
  <c r="L18" i="3"/>
  <c r="E18" i="3"/>
  <c r="BQ126" i="1"/>
  <c r="G15" i="3" s="1"/>
  <c r="C10" i="3"/>
  <c r="BQ130" i="1"/>
  <c r="G19" i="3" s="1"/>
  <c r="BD123" i="1"/>
  <c r="O12" i="3" s="1"/>
  <c r="BG130" i="1"/>
  <c r="AY130" i="1"/>
  <c r="BD130" i="1"/>
  <c r="O19" i="3" s="1"/>
  <c r="BG123" i="1"/>
  <c r="S12" i="3" s="1"/>
  <c r="BR123" i="1"/>
  <c r="N12" i="3" s="1"/>
  <c r="BR121" i="1"/>
  <c r="N10" i="3" s="1"/>
  <c r="BS124" i="1"/>
  <c r="U13" i="3" s="1"/>
  <c r="AM122" i="1"/>
  <c r="M7" i="4" s="1"/>
  <c r="AJ121" i="1"/>
  <c r="H7" i="4" s="1"/>
  <c r="L10" i="3"/>
  <c r="L21" i="3" s="1"/>
  <c r="H12" i="3"/>
  <c r="G16" i="3"/>
  <c r="BS127" i="1"/>
  <c r="U16" i="3" s="1"/>
  <c r="H11" i="3"/>
  <c r="BC122" i="1"/>
  <c r="M10" i="3"/>
  <c r="G12" i="3"/>
  <c r="H18" i="3"/>
  <c r="BI129" i="1"/>
  <c r="V18" i="3" s="1"/>
  <c r="H14" i="3"/>
  <c r="BI125" i="1"/>
  <c r="V14" i="3" s="1"/>
  <c r="H13" i="3"/>
  <c r="BI124" i="1"/>
  <c r="V13" i="3" s="1"/>
  <c r="BD121" i="1"/>
  <c r="O10" i="3" s="1"/>
  <c r="H16" i="3"/>
  <c r="BI127" i="1"/>
  <c r="V16" i="3" s="1"/>
  <c r="S17" i="3"/>
  <c r="S16" i="3"/>
  <c r="BS125" i="1"/>
  <c r="U14" i="3" s="1"/>
  <c r="BE117" i="1"/>
  <c r="AW131" i="1"/>
  <c r="BE131" i="1"/>
  <c r="BM131" i="1"/>
  <c r="AX131" i="1"/>
  <c r="BN131" i="1"/>
  <c r="BO131" i="1" s="1"/>
  <c r="X20" i="3" s="1"/>
  <c r="AY131" i="1"/>
  <c r="BG131" i="1"/>
  <c r="AZ131" i="1"/>
  <c r="BH131" i="1"/>
  <c r="BP131" i="1"/>
  <c r="BC117" i="1"/>
  <c r="BI131" i="1"/>
  <c r="BQ131" i="1"/>
  <c r="BB131" i="1"/>
  <c r="BJ131" i="1"/>
  <c r="BR131" i="1"/>
  <c r="N20" i="3" s="1"/>
  <c r="C20" i="3"/>
  <c r="D20" i="3" s="1"/>
  <c r="BC131" i="1"/>
  <c r="BK131" i="1"/>
  <c r="BD131" i="1"/>
  <c r="BL131" i="1"/>
  <c r="D10" i="3" l="1"/>
  <c r="AX122" i="1"/>
  <c r="AZ122" i="1" s="1"/>
  <c r="AY121" i="1"/>
  <c r="AZ121" i="1" s="1"/>
  <c r="BB107" i="1" s="1"/>
  <c r="BC107" i="1" s="1"/>
  <c r="BA121" i="1" s="1"/>
  <c r="BI122" i="1"/>
  <c r="V11" i="3" s="1"/>
  <c r="BG121" i="1"/>
  <c r="S10" i="3" s="1"/>
  <c r="S21" i="3" s="1"/>
  <c r="BH121" i="1"/>
  <c r="T10" i="3" s="1"/>
  <c r="BQ121" i="1"/>
  <c r="E10" i="3"/>
  <c r="E21" i="3" s="1"/>
  <c r="BS126" i="1"/>
  <c r="U15" i="3" s="1"/>
  <c r="BS129" i="1"/>
  <c r="U18" i="3" s="1"/>
  <c r="BS130" i="1"/>
  <c r="U19" i="3" s="1"/>
  <c r="BI126" i="1"/>
  <c r="V15" i="3" s="1"/>
  <c r="BI128" i="1"/>
  <c r="V17" i="3" s="1"/>
  <c r="O21" i="3"/>
  <c r="BI123" i="1"/>
  <c r="V12" i="3" s="1"/>
  <c r="S19" i="3"/>
  <c r="H19" i="3"/>
  <c r="BI130" i="1"/>
  <c r="V19" i="3" s="1"/>
  <c r="BS123" i="1"/>
  <c r="U12" i="3" s="1"/>
  <c r="BE121" i="1"/>
  <c r="BD107" i="1" s="1"/>
  <c r="BE107" i="1" s="1"/>
  <c r="BF121" i="1" s="1"/>
  <c r="Q10" i="3" s="1"/>
  <c r="R10" i="3" s="1"/>
  <c r="AX123" i="1"/>
  <c r="P10" i="3"/>
  <c r="BC123" i="1"/>
  <c r="M11" i="3"/>
  <c r="BE122" i="1"/>
  <c r="BD108" i="1" s="1"/>
  <c r="BE108" i="1" s="1"/>
  <c r="BF122" i="1" s="1"/>
  <c r="Q11" i="3" s="1"/>
  <c r="R11" i="3" s="1"/>
  <c r="T20" i="3"/>
  <c r="S20" i="3"/>
  <c r="L20" i="3"/>
  <c r="BB132" i="1"/>
  <c r="V20" i="3"/>
  <c r="F20" i="3"/>
  <c r="M20" i="3"/>
  <c r="BD117" i="1"/>
  <c r="BB117" i="1"/>
  <c r="BF131" i="1"/>
  <c r="Q20" i="3" s="1"/>
  <c r="R20" i="3" s="1"/>
  <c r="I20" i="3"/>
  <c r="Y20" i="3"/>
  <c r="Z20" i="3"/>
  <c r="W20" i="3"/>
  <c r="P20" i="3"/>
  <c r="AA20" i="3"/>
  <c r="AB20" i="3" s="1"/>
  <c r="E20" i="3"/>
  <c r="AW132" i="1"/>
  <c r="H20" i="3"/>
  <c r="G20" i="3"/>
  <c r="BS131" i="1"/>
  <c r="U20" i="3" s="1"/>
  <c r="O20" i="3"/>
  <c r="BD132" i="1"/>
  <c r="BA131" i="1"/>
  <c r="J20" i="3" s="1"/>
  <c r="K20" i="3" s="1"/>
  <c r="E20" i="10" l="1"/>
  <c r="G13" i="13"/>
  <c r="G39" i="13" s="1"/>
  <c r="G10" i="3"/>
  <c r="BQ122" i="1"/>
  <c r="BR122" i="1"/>
  <c r="N11" i="3" s="1"/>
  <c r="N21" i="3" s="1"/>
  <c r="AY132" i="1"/>
  <c r="BH122" i="1"/>
  <c r="T11" i="3" s="1"/>
  <c r="BI121" i="1"/>
  <c r="V10" i="3" s="1"/>
  <c r="H10" i="3"/>
  <c r="H21" i="3" s="1"/>
  <c r="F11" i="3"/>
  <c r="BS121" i="1"/>
  <c r="U10" i="3" s="1"/>
  <c r="BG132" i="1"/>
  <c r="BM121" i="1"/>
  <c r="BN121" i="1" s="1"/>
  <c r="BO121" i="1" s="1"/>
  <c r="X10" i="3" s="1"/>
  <c r="I39" i="4"/>
  <c r="BJ121" i="1"/>
  <c r="BJ122" i="1"/>
  <c r="BB108" i="1"/>
  <c r="BC108" i="1" s="1"/>
  <c r="BA122" i="1" s="1"/>
  <c r="F12" i="3"/>
  <c r="I12" i="3" s="1"/>
  <c r="BH123" i="1"/>
  <c r="AX124" i="1"/>
  <c r="AZ123" i="1"/>
  <c r="M12" i="3"/>
  <c r="P12" i="3" s="1"/>
  <c r="BC124" i="1"/>
  <c r="BE123" i="1"/>
  <c r="BD109" i="1" s="1"/>
  <c r="BE109" i="1" s="1"/>
  <c r="BF123" i="1" s="1"/>
  <c r="Q12" i="3" s="1"/>
  <c r="R12" i="3" s="1"/>
  <c r="J10" i="3"/>
  <c r="K10" i="3" s="1"/>
  <c r="Y10" i="3" s="1"/>
  <c r="BK121" i="1"/>
  <c r="Z10" i="3" l="1"/>
  <c r="P11" i="3"/>
  <c r="G11" i="3"/>
  <c r="G21" i="3" s="1"/>
  <c r="BS122" i="1"/>
  <c r="U11" i="3" s="1"/>
  <c r="U21" i="3" s="1"/>
  <c r="E23" i="10" s="1"/>
  <c r="BM122" i="1"/>
  <c r="BN122" i="1" s="1"/>
  <c r="BO122" i="1" s="1"/>
  <c r="X11" i="3" s="1"/>
  <c r="BI132" i="1"/>
  <c r="W10" i="3"/>
  <c r="V21" i="3"/>
  <c r="I43" i="4" s="1"/>
  <c r="I10" i="3"/>
  <c r="BC125" i="1"/>
  <c r="BE124" i="1"/>
  <c r="BD110" i="1" s="1"/>
  <c r="BE110" i="1" s="1"/>
  <c r="BF124" i="1" s="1"/>
  <c r="Q13" i="3" s="1"/>
  <c r="R13" i="3" s="1"/>
  <c r="M13" i="3"/>
  <c r="BB109" i="1"/>
  <c r="BC109" i="1" s="1"/>
  <c r="BA123" i="1" s="1"/>
  <c r="BJ123" i="1"/>
  <c r="BL121" i="1"/>
  <c r="BP121" i="1"/>
  <c r="AX125" i="1"/>
  <c r="BH124" i="1"/>
  <c r="AZ124" i="1"/>
  <c r="F13" i="3"/>
  <c r="I13" i="3" s="1"/>
  <c r="T12" i="3"/>
  <c r="W12" i="3" s="1"/>
  <c r="BM123" i="1"/>
  <c r="BN123" i="1" s="1"/>
  <c r="BO123" i="1" s="1"/>
  <c r="X12" i="3" s="1"/>
  <c r="J11" i="3"/>
  <c r="K11" i="3" s="1"/>
  <c r="Y11" i="3" s="1"/>
  <c r="BK122" i="1"/>
  <c r="AA10" i="3" l="1"/>
  <c r="AB10" i="3" s="1"/>
  <c r="Z11" i="3"/>
  <c r="I11" i="3"/>
  <c r="W11" i="3"/>
  <c r="E22" i="10"/>
  <c r="BH125" i="1"/>
  <c r="AX126" i="1"/>
  <c r="F14" i="3"/>
  <c r="AZ125" i="1"/>
  <c r="BP122" i="1"/>
  <c r="BL122" i="1"/>
  <c r="BK123" i="1"/>
  <c r="J12" i="3"/>
  <c r="K12" i="3" s="1"/>
  <c r="Y12" i="3" s="1"/>
  <c r="Z12" i="3" s="1"/>
  <c r="AA12" i="3" s="1"/>
  <c r="AB12" i="3" s="1"/>
  <c r="P13" i="3"/>
  <c r="BB110" i="1"/>
  <c r="BC110" i="1" s="1"/>
  <c r="BA124" i="1" s="1"/>
  <c r="BJ124" i="1"/>
  <c r="T13" i="3"/>
  <c r="W13" i="3" s="1"/>
  <c r="BM124" i="1"/>
  <c r="BN124" i="1" s="1"/>
  <c r="BO124" i="1" s="1"/>
  <c r="X13" i="3" s="1"/>
  <c r="BC126" i="1"/>
  <c r="BE125" i="1"/>
  <c r="M14" i="3"/>
  <c r="P14" i="3" s="1"/>
  <c r="AA11" i="3" l="1"/>
  <c r="AB11" i="3" s="1"/>
  <c r="P21" i="3"/>
  <c r="M21" i="3"/>
  <c r="BB111" i="1"/>
  <c r="BC111" i="1" s="1"/>
  <c r="BA125" i="1" s="1"/>
  <c r="J14" i="3" s="1"/>
  <c r="K14" i="3" s="1"/>
  <c r="BJ125" i="1"/>
  <c r="F21" i="3"/>
  <c r="I14" i="3"/>
  <c r="I21" i="3" s="1"/>
  <c r="BC127" i="1"/>
  <c r="M15" i="3"/>
  <c r="P15" i="3" s="1"/>
  <c r="BE126" i="1"/>
  <c r="BD112" i="1" s="1"/>
  <c r="BE112" i="1" s="1"/>
  <c r="BF126" i="1" s="1"/>
  <c r="Q15" i="3" s="1"/>
  <c r="R15" i="3" s="1"/>
  <c r="BL123" i="1"/>
  <c r="BP123" i="1"/>
  <c r="J13" i="3"/>
  <c r="K13" i="3" s="1"/>
  <c r="Y13" i="3" s="1"/>
  <c r="Z13" i="3" s="1"/>
  <c r="AA13" i="3" s="1"/>
  <c r="AB13" i="3" s="1"/>
  <c r="BK124" i="1"/>
  <c r="BL124" i="1" s="1"/>
  <c r="AX127" i="1"/>
  <c r="AZ126" i="1"/>
  <c r="BH126" i="1"/>
  <c r="F15" i="3"/>
  <c r="I15" i="3" s="1"/>
  <c r="BD111" i="1"/>
  <c r="BE111" i="1" s="1"/>
  <c r="T14" i="3"/>
  <c r="BM125" i="1"/>
  <c r="BN125" i="1" s="1"/>
  <c r="BO125" i="1" s="1"/>
  <c r="X14" i="3" s="1"/>
  <c r="X21" i="3" s="1"/>
  <c r="J20" i="10" l="1"/>
  <c r="E26" i="10" s="1"/>
  <c r="U45" i="4"/>
  <c r="AQ159" i="1"/>
  <c r="M16" i="3"/>
  <c r="P16" i="3" s="1"/>
  <c r="BC128" i="1"/>
  <c r="BE127" i="1"/>
  <c r="F16" i="3"/>
  <c r="I16" i="3" s="1"/>
  <c r="BH127" i="1"/>
  <c r="AX128" i="1"/>
  <c r="AZ127" i="1"/>
  <c r="T15" i="3"/>
  <c r="W15" i="3" s="1"/>
  <c r="BM126" i="1"/>
  <c r="BN126" i="1" s="1"/>
  <c r="BO126" i="1" s="1"/>
  <c r="X15" i="3" s="1"/>
  <c r="BB112" i="1"/>
  <c r="BC112" i="1" s="1"/>
  <c r="BJ126" i="1"/>
  <c r="T21" i="3"/>
  <c r="G14" i="13" s="1"/>
  <c r="W14" i="3"/>
  <c r="W21" i="3" s="1"/>
  <c r="BF125" i="1"/>
  <c r="BP124" i="1"/>
  <c r="K21" i="3"/>
  <c r="J21" i="3" s="1"/>
  <c r="G15" i="13" l="1"/>
  <c r="G41" i="13" s="1"/>
  <c r="G40" i="13"/>
  <c r="AQ157" i="1"/>
  <c r="Q14" i="3"/>
  <c r="R14" i="3" s="1"/>
  <c r="BK125" i="1"/>
  <c r="F17" i="3"/>
  <c r="I17" i="3" s="1"/>
  <c r="BH128" i="1"/>
  <c r="AX129" i="1"/>
  <c r="AZ128" i="1"/>
  <c r="T16" i="3"/>
  <c r="W16" i="3" s="1"/>
  <c r="BM127" i="1"/>
  <c r="BN127" i="1" s="1"/>
  <c r="BO127" i="1" s="1"/>
  <c r="X16" i="3" s="1"/>
  <c r="BA126" i="1"/>
  <c r="BD113" i="1"/>
  <c r="BE113" i="1" s="1"/>
  <c r="BC129" i="1"/>
  <c r="M17" i="3"/>
  <c r="P17" i="3" s="1"/>
  <c r="BE128" i="1"/>
  <c r="BD114" i="1" s="1"/>
  <c r="BE114" i="1" s="1"/>
  <c r="BF128" i="1" s="1"/>
  <c r="Q17" i="3" s="1"/>
  <c r="R17" i="3" s="1"/>
  <c r="I41" i="4"/>
  <c r="I48" i="4" s="1"/>
  <c r="C25" i="6" s="1"/>
  <c r="E21" i="10"/>
  <c r="E25" i="10" s="1"/>
  <c r="E28" i="10" s="1"/>
  <c r="BB113" i="1"/>
  <c r="BC113" i="1" s="1"/>
  <c r="BA127" i="1" s="1"/>
  <c r="BJ127" i="1"/>
  <c r="G16" i="13" l="1"/>
  <c r="G42" i="13" s="1"/>
  <c r="AR157" i="1"/>
  <c r="AQ156" i="1"/>
  <c r="AQ155" i="1"/>
  <c r="BC130" i="1"/>
  <c r="AX130" i="1"/>
  <c r="T17" i="3"/>
  <c r="W17" i="3" s="1"/>
  <c r="BM128" i="1"/>
  <c r="BN128" i="1" s="1"/>
  <c r="BO128" i="1" s="1"/>
  <c r="X17" i="3" s="1"/>
  <c r="BK126" i="1"/>
  <c r="J15" i="3"/>
  <c r="K15" i="3" s="1"/>
  <c r="Y15" i="3" s="1"/>
  <c r="Z15" i="3" s="1"/>
  <c r="AA15" i="3" s="1"/>
  <c r="AB15" i="3" s="1"/>
  <c r="BL125" i="1"/>
  <c r="BP125" i="1"/>
  <c r="BF127" i="1"/>
  <c r="Q16" i="3" s="1"/>
  <c r="R16" i="3" s="1"/>
  <c r="F18" i="3"/>
  <c r="I18" i="3" s="1"/>
  <c r="BH129" i="1"/>
  <c r="AZ129" i="1"/>
  <c r="H58" i="10"/>
  <c r="H60" i="10" s="1"/>
  <c r="G10" i="11"/>
  <c r="O15" i="12"/>
  <c r="H48" i="12" s="1"/>
  <c r="R21" i="3"/>
  <c r="Q21" i="3" s="1"/>
  <c r="Y14" i="3"/>
  <c r="M18" i="3"/>
  <c r="P18" i="3" s="1"/>
  <c r="BE129" i="1"/>
  <c r="BD115" i="1" s="1"/>
  <c r="BE115" i="1" s="1"/>
  <c r="BF129" i="1" s="1"/>
  <c r="Q18" i="3" s="1"/>
  <c r="R18" i="3" s="1"/>
  <c r="J16" i="3"/>
  <c r="K16" i="3" s="1"/>
  <c r="BB114" i="1"/>
  <c r="BC114" i="1" s="1"/>
  <c r="BJ128" i="1"/>
  <c r="AS157" i="1" l="1"/>
  <c r="AR156" i="1"/>
  <c r="AR155" i="1"/>
  <c r="M19" i="3"/>
  <c r="P19" i="3" s="1"/>
  <c r="BE130" i="1"/>
  <c r="BD116" i="1" s="1"/>
  <c r="BE116" i="1" s="1"/>
  <c r="BF130" i="1" s="1"/>
  <c r="Q19" i="3" s="1"/>
  <c r="R19" i="3" s="1"/>
  <c r="F19" i="3"/>
  <c r="I19" i="3" s="1"/>
  <c r="BH130" i="1"/>
  <c r="AZ130" i="1"/>
  <c r="AX132" i="1"/>
  <c r="BC132" i="1"/>
  <c r="Y21" i="3"/>
  <c r="Z14" i="3"/>
  <c r="BA128" i="1"/>
  <c r="BB115" i="1"/>
  <c r="BC115" i="1" s="1"/>
  <c r="BA129" i="1" s="1"/>
  <c r="BJ129" i="1"/>
  <c r="T18" i="3"/>
  <c r="W18" i="3" s="1"/>
  <c r="BM129" i="1"/>
  <c r="BN129" i="1" s="1"/>
  <c r="BO129" i="1" s="1"/>
  <c r="X18" i="3" s="1"/>
  <c r="BL126" i="1"/>
  <c r="BP126" i="1"/>
  <c r="BK127" i="1"/>
  <c r="G33" i="11"/>
  <c r="G36" i="11" s="1"/>
  <c r="G13" i="11"/>
  <c r="Y16" i="3"/>
  <c r="Z16" i="3" s="1"/>
  <c r="AA16" i="3" s="1"/>
  <c r="AB16" i="3" s="1"/>
  <c r="AT157" i="1" l="1"/>
  <c r="AS156" i="1"/>
  <c r="AS155" i="1" s="1"/>
  <c r="BE132" i="1"/>
  <c r="T19" i="3"/>
  <c r="W19" i="3" s="1"/>
  <c r="BM130" i="1"/>
  <c r="BN130" i="1" s="1"/>
  <c r="BE118" i="1"/>
  <c r="BF132" i="1" s="1"/>
  <c r="BB116" i="1"/>
  <c r="BC116" i="1" s="1"/>
  <c r="BA130" i="1" s="1"/>
  <c r="BJ130" i="1"/>
  <c r="BH132" i="1"/>
  <c r="AZ132" i="1"/>
  <c r="AA14" i="3"/>
  <c r="Z21" i="3"/>
  <c r="U27" i="4"/>
  <c r="U47" i="4" s="1"/>
  <c r="I49" i="4" s="1"/>
  <c r="L11" i="8"/>
  <c r="BL127" i="1"/>
  <c r="BP127" i="1"/>
  <c r="J18" i="3"/>
  <c r="K18" i="3" s="1"/>
  <c r="Y18" i="3" s="1"/>
  <c r="Z18" i="3" s="1"/>
  <c r="AA18" i="3" s="1"/>
  <c r="AB18" i="3" s="1"/>
  <c r="BK129" i="1"/>
  <c r="BP129" i="1" s="1"/>
  <c r="J17" i="3"/>
  <c r="K17" i="3" s="1"/>
  <c r="Y17" i="3" s="1"/>
  <c r="Z17" i="3" s="1"/>
  <c r="AA17" i="3" s="1"/>
  <c r="AB17" i="3" s="1"/>
  <c r="BK128" i="1"/>
  <c r="AT156" i="1" l="1"/>
  <c r="AT155" i="1" s="1"/>
  <c r="AR159" i="1" s="1"/>
  <c r="BN132" i="1"/>
  <c r="BO132" i="1" s="1"/>
  <c r="BO130" i="1"/>
  <c r="X19" i="3" s="1"/>
  <c r="BJ132" i="1"/>
  <c r="BC118" i="1"/>
  <c r="BA132" i="1" s="1"/>
  <c r="J19" i="3"/>
  <c r="K19" i="3" s="1"/>
  <c r="Y19" i="3" s="1"/>
  <c r="Z19" i="3" s="1"/>
  <c r="AA19" i="3" s="1"/>
  <c r="AB19" i="3" s="1"/>
  <c r="BK130" i="1"/>
  <c r="BL130" i="1" s="1"/>
  <c r="BL129" i="1"/>
  <c r="BL128" i="1"/>
  <c r="BP128" i="1"/>
  <c r="N11" i="8"/>
  <c r="N12" i="8" s="1"/>
  <c r="L31" i="8"/>
  <c r="N31" i="8" s="1"/>
  <c r="N32" i="8" s="1"/>
  <c r="L25" i="6"/>
  <c r="I50" i="4"/>
  <c r="AA21" i="3"/>
  <c r="AB14" i="3"/>
  <c r="F14" i="8" l="1"/>
  <c r="F34" i="8" s="1"/>
  <c r="B18" i="13"/>
  <c r="B44" i="13" s="1"/>
  <c r="BK132" i="1"/>
  <c r="BL132" i="1"/>
  <c r="BP130" i="1"/>
  <c r="BP132" i="1" s="1"/>
  <c r="B58" i="4"/>
  <c r="I12" i="5"/>
  <c r="R25" i="6"/>
  <c r="AQ18" i="6" s="1"/>
  <c r="L11" i="7"/>
  <c r="L13" i="7" s="1"/>
  <c r="L34" i="7"/>
  <c r="L35" i="7" s="1"/>
  <c r="AQ147" i="1"/>
  <c r="AQ145" i="1" l="1"/>
  <c r="AQ153" i="1"/>
  <c r="AQ151" i="1" s="1"/>
  <c r="AQ150" i="1" l="1"/>
  <c r="AQ149" i="1" s="1"/>
  <c r="AR151" i="1"/>
  <c r="AR150" i="1" s="1"/>
  <c r="AR149" i="1" s="1"/>
  <c r="AQ144" i="1"/>
  <c r="AQ143" i="1" s="1"/>
  <c r="AR145" i="1"/>
  <c r="AR144" i="1" s="1"/>
  <c r="AR143" i="1" s="1"/>
  <c r="AS151" i="1" l="1"/>
  <c r="AS150" i="1" s="1"/>
  <c r="AS149" i="1" s="1"/>
  <c r="AS145" i="1"/>
  <c r="AS144" i="1" s="1"/>
  <c r="AS143" i="1" s="1"/>
  <c r="AT151" i="1" l="1"/>
  <c r="AT150" i="1" s="1"/>
  <c r="AT149" i="1" s="1"/>
  <c r="AR153" i="1" s="1"/>
  <c r="B19" i="4" s="1"/>
  <c r="AT145" i="1"/>
  <c r="AT144" i="1" s="1"/>
  <c r="AT143" i="1" s="1"/>
  <c r="AR147" i="1" s="1"/>
  <c r="B65" i="10" l="1"/>
  <c r="C52" i="4"/>
  <c r="D27" i="6" s="1"/>
  <c r="AC20" i="6" s="1"/>
  <c r="C13" i="5"/>
  <c r="H24" i="3"/>
  <c r="AW147" i="1"/>
  <c r="B31" i="10"/>
  <c r="D15" i="7"/>
  <c r="D37" i="7" s="1"/>
  <c r="D17" i="12" l="1"/>
  <c r="D49" i="12" s="1"/>
  <c r="B16" i="11"/>
  <c r="B39"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cr</author>
  </authors>
  <commentList>
    <comment ref="AB9" authorId="0" shapeId="0" xr:uid="{00000000-0006-0000-0200-000001000000}">
      <text>
        <r>
          <rPr>
            <b/>
            <sz val="9"/>
            <color indexed="81"/>
            <rFont val="Tahoma"/>
            <charset val="1"/>
          </rPr>
          <t>cr:</t>
        </r>
        <r>
          <rPr>
            <sz val="9"/>
            <color indexed="81"/>
            <rFont val="Tahoma"/>
            <charset val="1"/>
          </rPr>
          <t xml:space="preserve">
Select '0'  in fillter , remove emty cells.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cr</author>
  </authors>
  <commentList>
    <comment ref="E31" authorId="0" shapeId="0" xr:uid="{00000000-0006-0000-0600-000001000000}">
      <text>
        <r>
          <rPr>
            <b/>
            <sz val="9"/>
            <color indexed="81"/>
            <rFont val="Tahoma"/>
            <charset val="1"/>
          </rPr>
          <t>cr:</t>
        </r>
        <r>
          <rPr>
            <sz val="9"/>
            <color indexed="81"/>
            <rFont val="Tahoma"/>
            <charset val="1"/>
          </rPr>
          <t xml:space="preserve">
Edit any Link Bank Name</t>
        </r>
      </text>
    </comment>
  </commentList>
</comments>
</file>

<file path=xl/sharedStrings.xml><?xml version="1.0" encoding="utf-8"?>
<sst xmlns="http://schemas.openxmlformats.org/spreadsheetml/2006/main" count="864" uniqueCount="655">
  <si>
    <t>Designation</t>
  </si>
  <si>
    <t>Mandal</t>
  </si>
  <si>
    <t>M.E.O</t>
  </si>
  <si>
    <t>Head Master</t>
  </si>
  <si>
    <t>Jan</t>
  </si>
  <si>
    <t>Feb</t>
  </si>
  <si>
    <t>Mar</t>
  </si>
  <si>
    <t>Apr</t>
  </si>
  <si>
    <t>May</t>
  </si>
  <si>
    <t>Jun</t>
  </si>
  <si>
    <t>Jul</t>
  </si>
  <si>
    <t>Aug</t>
  </si>
  <si>
    <t>Sep</t>
  </si>
  <si>
    <t>Oct</t>
  </si>
  <si>
    <t>Nov</t>
  </si>
  <si>
    <t>Dec</t>
  </si>
  <si>
    <t>S.A.(P.S.)</t>
  </si>
  <si>
    <t>S.A.(B.S.)</t>
  </si>
  <si>
    <t>S.A.(S.S.)</t>
  </si>
  <si>
    <t>S.A.(ENG)</t>
  </si>
  <si>
    <t>S.A.(TEL)</t>
  </si>
  <si>
    <t>S.A.(HIN)</t>
  </si>
  <si>
    <t>S.G.T.</t>
  </si>
  <si>
    <t>L.F.L.(H.M.)</t>
  </si>
  <si>
    <t>Gr.II(DRAW)</t>
  </si>
  <si>
    <t>S.A(P.D)</t>
  </si>
  <si>
    <t>DOJ</t>
  </si>
  <si>
    <t>SPP-IA</t>
  </si>
  <si>
    <t>SA</t>
  </si>
  <si>
    <t>COY</t>
  </si>
  <si>
    <t>Days</t>
  </si>
  <si>
    <t>SPP-IB</t>
  </si>
  <si>
    <t>Pay</t>
  </si>
  <si>
    <t>Disgnation</t>
  </si>
  <si>
    <t>Yes</t>
  </si>
  <si>
    <t>No</t>
  </si>
  <si>
    <t>PET</t>
  </si>
  <si>
    <t>Exempted</t>
  </si>
  <si>
    <t>M.Sc</t>
  </si>
  <si>
    <t>B.Ed</t>
  </si>
  <si>
    <t>Sub:</t>
  </si>
  <si>
    <t>Ref:</t>
  </si>
  <si>
    <t>4.Proposals of the Individual</t>
  </si>
  <si>
    <t>:</t>
  </si>
  <si>
    <t>TOTAL</t>
  </si>
  <si>
    <t>Total</t>
  </si>
  <si>
    <t>Non-Drawn Certificate:</t>
  </si>
  <si>
    <t>The Claims made in this bill are not clamed earlier and now same has entered in concerned Pay Bill register to avoid double claim in the future</t>
  </si>
  <si>
    <t>DDO Signature</t>
  </si>
  <si>
    <t>1)</t>
  </si>
  <si>
    <t>2)</t>
  </si>
  <si>
    <t>(For Treasury Use Only)</t>
  </si>
  <si>
    <t>Pay Bill for the Month &amp; Year</t>
  </si>
  <si>
    <t>DATE:  _____________</t>
  </si>
  <si>
    <t xml:space="preserve">Treasury / P.A.O Code </t>
  </si>
  <si>
    <t xml:space="preserve">Trans ID: </t>
  </si>
  <si>
    <t xml:space="preserve">D.D.O.Code </t>
  </si>
  <si>
    <t>DDO Designation</t>
  </si>
  <si>
    <t>DDO OFFICE NAME :</t>
  </si>
  <si>
    <t>BANK CODE</t>
  </si>
  <si>
    <t>BANK NAME:</t>
  </si>
  <si>
    <t>DDOs TBR No.</t>
  </si>
  <si>
    <t>Head of Account</t>
  </si>
  <si>
    <t>Deducations</t>
  </si>
  <si>
    <t>Amount</t>
  </si>
  <si>
    <t xml:space="preserve">Major Head </t>
  </si>
  <si>
    <t>Rs.</t>
  </si>
  <si>
    <t>Sub Major</t>
  </si>
  <si>
    <t>APGLI</t>
  </si>
  <si>
    <t xml:space="preserve">Minor Head </t>
  </si>
  <si>
    <t>Group Insurance/AIS</t>
  </si>
  <si>
    <t>Group Sub-Head</t>
  </si>
  <si>
    <t>Professional Tax</t>
  </si>
  <si>
    <t>Sub Head</t>
  </si>
  <si>
    <t>House Rent</t>
  </si>
  <si>
    <t>Detail Head</t>
  </si>
  <si>
    <t>Salaries</t>
  </si>
  <si>
    <t>Festival Adv.&amp;APCO Adv.</t>
  </si>
  <si>
    <t>Educational Adv.</t>
  </si>
  <si>
    <t>HBA (P)</t>
  </si>
  <si>
    <t>Non-plan=N/Plan=P</t>
  </si>
  <si>
    <t>N</t>
  </si>
  <si>
    <t>Charged=C/Voted=V</t>
  </si>
  <si>
    <t>V</t>
  </si>
  <si>
    <t>HBA (I)</t>
  </si>
  <si>
    <t>Contingency Fund/MH</t>
  </si>
  <si>
    <t>Car Adv.(P)</t>
  </si>
  <si>
    <t>Service Major Head</t>
  </si>
  <si>
    <t>Car Adv.(I)</t>
  </si>
  <si>
    <t>Motor Cycle Adv.(P)</t>
  </si>
  <si>
    <t>Motor Cycle Adv.(I)</t>
  </si>
  <si>
    <t>011 - Pay</t>
  </si>
  <si>
    <t>Cycle Adv.</t>
  </si>
  <si>
    <t>012-   Allowances</t>
  </si>
  <si>
    <t>Marriage Adv.(P)</t>
  </si>
  <si>
    <t>013 - Dearness Allowances</t>
  </si>
  <si>
    <t>Marriage Adv.(I)</t>
  </si>
  <si>
    <t>015-   I.R.</t>
  </si>
  <si>
    <t>Income Tax</t>
  </si>
  <si>
    <t>016-   H.R.A.</t>
  </si>
  <si>
    <t>Class IV GPF- D.T.O</t>
  </si>
  <si>
    <t>EWF Loan</t>
  </si>
  <si>
    <t>Total Govt. Deducations</t>
  </si>
  <si>
    <t xml:space="preserve">Gross Total </t>
  </si>
  <si>
    <t>Total Non-Govt.Deducations</t>
  </si>
  <si>
    <t>Less Govt. Deductions</t>
  </si>
  <si>
    <t>A.G.Nett Amount</t>
  </si>
  <si>
    <t xml:space="preserve">A.G.Nett Amount in words </t>
  </si>
  <si>
    <t>Drawing Officer</t>
  </si>
  <si>
    <t>FOR USE IN TREASURY / PAY &amp; ACCOUNTS OFFICE ONLY</t>
  </si>
  <si>
    <t xml:space="preserve">_________________ </t>
  </si>
  <si>
    <t xml:space="preserve">_______________________________________________________ Only) by Cash / Cheque / Draft / </t>
  </si>
  <si>
    <t>Account credit as under and Rs________________________________________________________</t>
  </si>
  <si>
    <t>____________________________________________ only) by adjustment.</t>
  </si>
  <si>
    <t>1.Rs._________________ by transfer credit to the SB Accounts of the Employees (as per Annexure-I)</t>
  </si>
  <si>
    <t>2.Rs._________________ by transfer credit to the DDO Account towards of Non-Govt.Deducations.</t>
  </si>
  <si>
    <t>Rs</t>
  </si>
  <si>
    <t>Treasury Officer / Pay &amp; Accounts Officer</t>
  </si>
  <si>
    <t>District  :</t>
  </si>
  <si>
    <t xml:space="preserve"> / 2012-13</t>
  </si>
  <si>
    <t>Date:</t>
  </si>
  <si>
    <t>Bank Branch Code</t>
  </si>
  <si>
    <t>PAPER TOKEN</t>
  </si>
  <si>
    <t>(See subsidiary Rule 2(W) under Treasury Rule 15:
Govt. Memo No.38907/ Accounts / 65 /5, Dt:21-02-1963)</t>
  </si>
  <si>
    <t>STO Code</t>
  </si>
  <si>
    <t>Date</t>
  </si>
  <si>
    <t>DDO Cede:</t>
  </si>
  <si>
    <t>Treasury/PAO Code</t>
  </si>
  <si>
    <t>STO Name</t>
  </si>
  <si>
    <t>DDO Code</t>
  </si>
  <si>
    <t>Trans ID</t>
  </si>
  <si>
    <t>Treasury / PAO Name</t>
  </si>
  <si>
    <t>Name:</t>
  </si>
  <si>
    <t>To</t>
  </si>
  <si>
    <t>The Treasury Officer / Manager</t>
  </si>
  <si>
    <t>(Sub-MH)</t>
  </si>
  <si>
    <t>(Minor Head)</t>
  </si>
  <si>
    <t>(Grp-SH)</t>
  </si>
  <si>
    <t>Please Pay Bill No.</t>
  </si>
  <si>
    <t>dated</t>
  </si>
  <si>
    <t>for Rs.</t>
  </si>
  <si>
    <t>(Sub Head)</t>
  </si>
  <si>
    <t>(Det. Head)</t>
  </si>
  <si>
    <t>(Sub Det. Head)</t>
  </si>
  <si>
    <t>(Rupees in words</t>
  </si>
  <si>
    <t xml:space="preserve">Non - Plan </t>
  </si>
  <si>
    <t>=</t>
  </si>
  <si>
    <t>Changed = C</t>
  </si>
  <si>
    <t xml:space="preserve">Contingency Fund </t>
  </si>
  <si>
    <t>Voted = V</t>
  </si>
  <si>
    <t>MH / Service Major Head</t>
  </si>
  <si>
    <t xml:space="preserve">the Smt/Sri </t>
  </si>
  <si>
    <t>for the office</t>
  </si>
  <si>
    <t>of the</t>
  </si>
  <si>
    <t>whose speciemem</t>
  </si>
  <si>
    <t>Gross Rs.</t>
  </si>
  <si>
    <t>Deductions Rs.</t>
  </si>
  <si>
    <t>Net Rs.</t>
  </si>
  <si>
    <t>signature is attested herewith.</t>
  </si>
  <si>
    <t>(Net Rupees</t>
  </si>
  <si>
    <t>Messenger Neme</t>
  </si>
  <si>
    <t>Designation:</t>
  </si>
  <si>
    <t>(As in APTC Form - 101)</t>
  </si>
  <si>
    <t>Signature of the Govt. Servant</t>
  </si>
  <si>
    <t>Received the payment</t>
  </si>
  <si>
    <t>Specimen Signature of Messenger</t>
  </si>
  <si>
    <t>Dated:</t>
  </si>
  <si>
    <t>Attested</t>
  </si>
  <si>
    <t>Signature of the DDO</t>
  </si>
  <si>
    <t>Signature of the Govt.</t>
  </si>
  <si>
    <t>STO Signature</t>
  </si>
  <si>
    <t>Servant receiving the Payment</t>
  </si>
  <si>
    <t>BUDGET</t>
  </si>
  <si>
    <t>1.</t>
  </si>
  <si>
    <t>2.</t>
  </si>
  <si>
    <t>Total Expenditure including this Bill</t>
  </si>
  <si>
    <t>3.</t>
  </si>
  <si>
    <t>Balance</t>
  </si>
  <si>
    <t>This bill amount Rs.</t>
  </si>
  <si>
    <t xml:space="preserve"> paid by cash / cheque / draft adjust to account.</t>
  </si>
  <si>
    <t>Received Cash</t>
  </si>
  <si>
    <t>REQUIRED CERTIFICATES</t>
  </si>
  <si>
    <t>Certified That the amount claimed in this bill has not been already drawn and paid previously.</t>
  </si>
  <si>
    <t>Certified that if any excess amount is paid due to the fixation the same will be recovered from the</t>
  </si>
  <si>
    <t>Certified that the note of arrears claims has been carried in the respective copies office bill register .</t>
  </si>
  <si>
    <t>Certified that the necessary fixation entries have been made in the service register of the individual.</t>
  </si>
  <si>
    <t>Certified that the pay is fixed in terms of G.O.Ms. NO.52 Finance Dept.,dated.25-02-2010</t>
  </si>
  <si>
    <t>Certified that the H.R.A. is claimed in terms of G.O.Ms.No.64 Finance Dept.,dated : 09-03-2010</t>
  </si>
  <si>
    <t>dated :7/4/2010</t>
  </si>
  <si>
    <t xml:space="preserve">Certified that the City Compensatory Allowance (CCA) is claimed in terms of G.O.M.S No.65 </t>
  </si>
  <si>
    <t>Finance  Dept.,dated :3/9/2010</t>
  </si>
  <si>
    <t>dated :7/04/2010</t>
  </si>
  <si>
    <t>DRAWING OFFICER</t>
  </si>
  <si>
    <t>For the use Of  Accountant  General  Office</t>
  </si>
  <si>
    <t>ANNEXURE-I</t>
  </si>
  <si>
    <t>(To be furnished by the DDO in triplicate)</t>
  </si>
  <si>
    <t>For the Month of</t>
  </si>
  <si>
    <t>Sl.          No</t>
  </si>
  <si>
    <t>Employee Id.No.</t>
  </si>
  <si>
    <t>Name</t>
  </si>
  <si>
    <t>A/C No.</t>
  </si>
  <si>
    <t>Net</t>
  </si>
  <si>
    <t xml:space="preserve">Net Rs. in words :  </t>
  </si>
  <si>
    <t>DDO Signature with seal</t>
  </si>
  <si>
    <t>Signature of T.O with seal</t>
  </si>
  <si>
    <t>ANNEXURE - II</t>
  </si>
  <si>
    <t>Notified Link Bank Report</t>
  </si>
  <si>
    <t>To be furnished by the DDO in triplicate</t>
  </si>
  <si>
    <t xml:space="preserve">DDO CODE  </t>
  </si>
  <si>
    <t>(For Treasury use only)</t>
  </si>
  <si>
    <t xml:space="preserve">DDO Name </t>
  </si>
  <si>
    <t xml:space="preserve">Date : </t>
  </si>
  <si>
    <t>Name of NLB</t>
  </si>
  <si>
    <t>Trans ID :</t>
  </si>
  <si>
    <t>Sl.No.</t>
  </si>
  <si>
    <t>Name of the NPB</t>
  </si>
  <si>
    <t>Purpose</t>
  </si>
  <si>
    <t>Amount to be credited</t>
  </si>
  <si>
    <t>D.A</t>
  </si>
  <si>
    <t>S.No.</t>
  </si>
  <si>
    <t>Month &amp; Year</t>
  </si>
  <si>
    <t>H.R.A</t>
  </si>
  <si>
    <t>To be drawn</t>
  </si>
  <si>
    <t>Basic Pay</t>
  </si>
  <si>
    <t xml:space="preserve"> PT to be paid</t>
  </si>
  <si>
    <t xml:space="preserve"> PT already paid</t>
  </si>
  <si>
    <t>Differance</t>
  </si>
  <si>
    <t xml:space="preserve"> PT difference</t>
  </si>
  <si>
    <t>Net payable</t>
  </si>
  <si>
    <t>Bill month</t>
  </si>
  <si>
    <t>School Name</t>
  </si>
  <si>
    <t>G.P.F/PF</t>
  </si>
  <si>
    <t>One</t>
  </si>
  <si>
    <t xml:space="preserve">Two </t>
  </si>
  <si>
    <t>Three</t>
  </si>
  <si>
    <t>Four</t>
  </si>
  <si>
    <t>Five</t>
  </si>
  <si>
    <t>Six</t>
  </si>
  <si>
    <t>Seven</t>
  </si>
  <si>
    <t>Eight</t>
  </si>
  <si>
    <t>Nine</t>
  </si>
  <si>
    <t>Ten</t>
  </si>
  <si>
    <t>Eleven</t>
  </si>
  <si>
    <t>Twelve</t>
  </si>
  <si>
    <t>Thirteen</t>
  </si>
  <si>
    <t>Fourteen</t>
  </si>
  <si>
    <t>Fifteen</t>
  </si>
  <si>
    <t>Sixteen</t>
  </si>
  <si>
    <t>Seventeen</t>
  </si>
  <si>
    <t>Eighteen</t>
  </si>
  <si>
    <t>Nineteen</t>
  </si>
  <si>
    <t>Twenty</t>
  </si>
  <si>
    <t>Twenty One</t>
  </si>
  <si>
    <t>Twenty Two</t>
  </si>
  <si>
    <t>Twenty Three</t>
  </si>
  <si>
    <t>Twenty Four</t>
  </si>
  <si>
    <t>Twenty Five</t>
  </si>
  <si>
    <t>Twenty Six</t>
  </si>
  <si>
    <t>Twenty Seven</t>
  </si>
  <si>
    <t>Twenty Eight</t>
  </si>
  <si>
    <t xml:space="preserve">Twenty Nine </t>
  </si>
  <si>
    <t xml:space="preserve">Thirty </t>
  </si>
  <si>
    <t>Thirty One</t>
  </si>
  <si>
    <t>Thirty Two</t>
  </si>
  <si>
    <t>Thirty Three</t>
  </si>
  <si>
    <t>Thirty Four</t>
  </si>
  <si>
    <t>Thirty Five</t>
  </si>
  <si>
    <t>Thirty Six</t>
  </si>
  <si>
    <t>Thirty Seven</t>
  </si>
  <si>
    <t xml:space="preserve">Thirty Eight </t>
  </si>
  <si>
    <t>Thirty Nine</t>
  </si>
  <si>
    <t>Fourty</t>
  </si>
  <si>
    <t>Fourty One</t>
  </si>
  <si>
    <t>Fourty Two</t>
  </si>
  <si>
    <t>Fourty Three</t>
  </si>
  <si>
    <t>Fourty Four</t>
  </si>
  <si>
    <t>Fourty Five</t>
  </si>
  <si>
    <t>Fourty Six</t>
  </si>
  <si>
    <t>Fourty Seven</t>
  </si>
  <si>
    <t>Fourty Eight</t>
  </si>
  <si>
    <t>Fourty Nine</t>
  </si>
  <si>
    <t>Fifty</t>
  </si>
  <si>
    <t>Fifty One</t>
  </si>
  <si>
    <t>Fifty Two</t>
  </si>
  <si>
    <t>Fifty Three</t>
  </si>
  <si>
    <t>Fifty Four</t>
  </si>
  <si>
    <t>Fifty Five</t>
  </si>
  <si>
    <t>Fifty Six</t>
  </si>
  <si>
    <t>Fifty Seven</t>
  </si>
  <si>
    <t>Fifty Eight</t>
  </si>
  <si>
    <t>Fifty Nine</t>
  </si>
  <si>
    <t xml:space="preserve">Sixty </t>
  </si>
  <si>
    <t>Sixty One</t>
  </si>
  <si>
    <t>Sixty Two</t>
  </si>
  <si>
    <t>Sixty Three</t>
  </si>
  <si>
    <t>Sixty Four</t>
  </si>
  <si>
    <t>Sixty Five</t>
  </si>
  <si>
    <t>Sixty Six</t>
  </si>
  <si>
    <t>Sixty Seven</t>
  </si>
  <si>
    <t>Sixty Eight</t>
  </si>
  <si>
    <t>Sixty Nine</t>
  </si>
  <si>
    <t>Seventy</t>
  </si>
  <si>
    <t>Seventy One</t>
  </si>
  <si>
    <t>Seventy Two</t>
  </si>
  <si>
    <t>Seventy Three</t>
  </si>
  <si>
    <t>Seventy Four</t>
  </si>
  <si>
    <t>Seventy Five</t>
  </si>
  <si>
    <t>Seventy Six</t>
  </si>
  <si>
    <t>Seventy Seven</t>
  </si>
  <si>
    <t>Seventy Eight</t>
  </si>
  <si>
    <t>Seventy Nine</t>
  </si>
  <si>
    <t>Eighty</t>
  </si>
  <si>
    <t>Eighty One</t>
  </si>
  <si>
    <t>Eighty Two</t>
  </si>
  <si>
    <t>Eighty Three</t>
  </si>
  <si>
    <t>Eighty Four</t>
  </si>
  <si>
    <t>Eighty Five</t>
  </si>
  <si>
    <t>Eighty Six</t>
  </si>
  <si>
    <t>Eighty Seven</t>
  </si>
  <si>
    <t>Eighty Eight</t>
  </si>
  <si>
    <t>Eighty Nine</t>
  </si>
  <si>
    <t>Ninty</t>
  </si>
  <si>
    <t>Ninty One</t>
  </si>
  <si>
    <t xml:space="preserve">Ninty Two </t>
  </si>
  <si>
    <t>Ninty Three</t>
  </si>
  <si>
    <t>Ninty Four</t>
  </si>
  <si>
    <t>Ninty Five</t>
  </si>
  <si>
    <t>Ninty Six</t>
  </si>
  <si>
    <t>Ninty Seven</t>
  </si>
  <si>
    <t>Ninty Eight</t>
  </si>
  <si>
    <t>Ninty Nine</t>
  </si>
  <si>
    <t>Lakhs</t>
  </si>
  <si>
    <t>Thousands</t>
  </si>
  <si>
    <t>Hundred</t>
  </si>
  <si>
    <t>-</t>
  </si>
  <si>
    <t>AAS</t>
  </si>
  <si>
    <t>DA</t>
  </si>
  <si>
    <t>HRA</t>
  </si>
  <si>
    <t>Net Rs. in Words:</t>
  </si>
  <si>
    <t>GHM</t>
  </si>
  <si>
    <t>Years</t>
  </si>
  <si>
    <t>Already drawn</t>
  </si>
  <si>
    <t>Name of the Employee</t>
  </si>
  <si>
    <t>Bill prepared Month</t>
  </si>
  <si>
    <t xml:space="preserve">Name of the Proceedings </t>
  </si>
  <si>
    <t xml:space="preserve">Name of the DDO </t>
  </si>
  <si>
    <t>Date of  Joining Present Cadre</t>
  </si>
  <si>
    <t xml:space="preserve">Basic Pay on Completion of AAS Date  </t>
  </si>
  <si>
    <t>Employee Qualification</t>
  </si>
  <si>
    <t>COD</t>
  </si>
  <si>
    <t>complete of AAS</t>
  </si>
  <si>
    <t>w.e.f   AAS</t>
  </si>
  <si>
    <t>Month ending</t>
  </si>
  <si>
    <t>Days difference</t>
  </si>
  <si>
    <t>AOL</t>
  </si>
  <si>
    <t>Months</t>
  </si>
  <si>
    <t>R.C.No:</t>
  </si>
  <si>
    <t>ORDER:</t>
  </si>
  <si>
    <t>Date of Joining in the Present Cadre</t>
  </si>
  <si>
    <t>Acadamic &amp; Professional Qualifications</t>
  </si>
  <si>
    <t>Whether Depatmental Tests Passed</t>
  </si>
  <si>
    <t>Copy to :</t>
  </si>
  <si>
    <t>Desig</t>
  </si>
  <si>
    <t>AAS pay</t>
  </si>
  <si>
    <t>N.P</t>
  </si>
  <si>
    <t>N PT</t>
  </si>
  <si>
    <t>O.P</t>
  </si>
  <si>
    <t>O.PT</t>
  </si>
  <si>
    <t>P.diff</t>
  </si>
  <si>
    <t>DA.diff</t>
  </si>
  <si>
    <t>HRA. Diff</t>
  </si>
  <si>
    <t>TOTAL.diff</t>
  </si>
  <si>
    <t>PT.diff</t>
  </si>
  <si>
    <t>NET</t>
  </si>
  <si>
    <t>**************</t>
  </si>
  <si>
    <t>your age</t>
  </si>
  <si>
    <t>your service</t>
  </si>
  <si>
    <t>1. The individual concern</t>
  </si>
  <si>
    <t>PROFESSIONAL TAX RECOVERY SCHEDULE</t>
  </si>
  <si>
    <t xml:space="preserve">PT SCHEDULE OF DEDUCTION UNDER 0028 OTHER TAX ON INCOME        </t>
  </si>
  <si>
    <t>AND EXPENDITURE 107 TAXES ON PROFFESSIONS TRADES CALLINGS AND EMPLOYEMENT 01 TAX COLLECTIONS.</t>
  </si>
  <si>
    <t>Employee Id</t>
  </si>
  <si>
    <t>Subscription</t>
  </si>
  <si>
    <t>Rupees in Words   :</t>
  </si>
  <si>
    <t>Month of -</t>
  </si>
  <si>
    <t>DOB</t>
  </si>
  <si>
    <t>S.A.(Maths)</t>
  </si>
  <si>
    <t>Sri.</t>
  </si>
  <si>
    <t>Smt.</t>
  </si>
  <si>
    <t>Kum.</t>
  </si>
  <si>
    <t>Inc.</t>
  </si>
  <si>
    <t>No change</t>
  </si>
  <si>
    <t>New DA</t>
  </si>
  <si>
    <t>Select PF/ CPS</t>
  </si>
  <si>
    <t>PF</t>
  </si>
  <si>
    <t>CPS</t>
  </si>
  <si>
    <t>(Rupees _______________________________________________</t>
  </si>
  <si>
    <t>net</t>
  </si>
  <si>
    <t>DDO Office Name:</t>
  </si>
  <si>
    <t>DDO Designation:</t>
  </si>
  <si>
    <t>(G.O.Ms.No.655 Finance (pen.I) Dept.  dt.22.9.04)</t>
  </si>
  <si>
    <t>S.No</t>
  </si>
  <si>
    <t>Emp.Code</t>
  </si>
  <si>
    <t>Sub Treasury code:</t>
  </si>
  <si>
    <t>DDO Name :</t>
  </si>
  <si>
    <t>DDO Code :</t>
  </si>
  <si>
    <t>CPS Account No</t>
  </si>
  <si>
    <t>DDO Name:</t>
  </si>
  <si>
    <t>DDO Code:</t>
  </si>
  <si>
    <t>CPS Account No:</t>
  </si>
  <si>
    <t>8342-00-117-00-04-001-000</t>
  </si>
  <si>
    <t>………….</t>
  </si>
  <si>
    <t>Budget allocation for the year 20…… - 20……</t>
  </si>
  <si>
    <t>Total Deduction</t>
  </si>
  <si>
    <t>L.P(               )</t>
  </si>
  <si>
    <t>L.P(Tel)</t>
  </si>
  <si>
    <t>S.A.(             )</t>
  </si>
  <si>
    <t>ir new</t>
  </si>
  <si>
    <t>ir old</t>
  </si>
  <si>
    <t>ir diff</t>
  </si>
  <si>
    <t>Certified that the D.A.is claimed in terms of  G.O.Ms.No.63 Finance Dept.,dated…./…/…….</t>
  </si>
  <si>
    <t>Date of Increment after AAS</t>
  </si>
  <si>
    <r>
      <t xml:space="preserve">Permanent / </t>
    </r>
    <r>
      <rPr>
        <strike/>
        <sz val="10"/>
        <rFont val="Cambria"/>
        <family val="1"/>
      </rPr>
      <t>Temporary</t>
    </r>
  </si>
  <si>
    <t xml:space="preserve">ANDRA PRADESH </t>
  </si>
  <si>
    <t>TELANGANA</t>
  </si>
  <si>
    <t xml:space="preserve">           ( A.P.T.C.Form - 47 )    </t>
  </si>
  <si>
    <t xml:space="preserve">DDO Code                </t>
  </si>
  <si>
    <t>APTC FORM 101</t>
  </si>
  <si>
    <t>Bank IFSC code</t>
  </si>
  <si>
    <t>Special Grade</t>
  </si>
  <si>
    <t>(APTC Form-47)</t>
  </si>
  <si>
    <t xml:space="preserve">Bill Id  : 1                         </t>
  </si>
  <si>
    <t xml:space="preserve">Dept NO  :TBRNO: </t>
  </si>
  <si>
    <t xml:space="preserve">Treasury/PAO Code : </t>
  </si>
  <si>
    <t xml:space="preserve">Bill for the Month of </t>
  </si>
  <si>
    <t xml:space="preserve">Major Head       </t>
  </si>
  <si>
    <t xml:space="preserve">Sub Major Head  </t>
  </si>
  <si>
    <t xml:space="preserve">Minor Head       </t>
  </si>
  <si>
    <t xml:space="preserve">Group Sub Head   </t>
  </si>
  <si>
    <t xml:space="preserve">Sub Head         </t>
  </si>
  <si>
    <t xml:space="preserve">Detailed Head    </t>
  </si>
  <si>
    <t>010</t>
  </si>
  <si>
    <t xml:space="preserve">SubDetailed Head </t>
  </si>
  <si>
    <t>011</t>
  </si>
  <si>
    <t xml:space="preserve">Plan/NonPlan    </t>
  </si>
  <si>
    <t xml:space="preserve"> N   </t>
  </si>
  <si>
    <t xml:space="preserve"> CPS : </t>
  </si>
  <si>
    <t xml:space="preserve">Gross Amount   :      </t>
  </si>
  <si>
    <t xml:space="preserve">Deduction Amount:          </t>
  </si>
  <si>
    <t xml:space="preserve"> </t>
  </si>
  <si>
    <t>FOR USE IN TREASURY/PAY &amp;ACCOUNTS OFFICE</t>
  </si>
  <si>
    <t>Pay Rs___________________________</t>
  </si>
  <si>
    <t>(Rupees__________________________________________________________by</t>
  </si>
  <si>
    <t>1.RS_________________________by transfer credit to the S.B Accounts of the employee</t>
  </si>
  <si>
    <t>2.RS________________________by transfer credit to the DDO Account towards non-government</t>
  </si>
  <si>
    <t>BUDGET INFORMATION</t>
  </si>
  <si>
    <t>________________Paid By Cash/Adjustment/Check/Draft.</t>
  </si>
  <si>
    <t>--</t>
  </si>
  <si>
    <t xml:space="preserve">S.No  </t>
  </si>
  <si>
    <t>Employee Code</t>
  </si>
  <si>
    <t xml:space="preserve">  Party Name  </t>
  </si>
  <si>
    <t xml:space="preserve">IFSC Code     </t>
  </si>
  <si>
    <t xml:space="preserve">Bank Account  </t>
  </si>
  <si>
    <t xml:space="preserve"> Amount </t>
  </si>
  <si>
    <t>List of Beneficiaries for TBRNo:</t>
  </si>
  <si>
    <t xml:space="preserve">Amount                </t>
  </si>
  <si>
    <t xml:space="preserve">                                                                                      Drawing Officer</t>
  </si>
  <si>
    <t xml:space="preserve">                                                                                                 DDO Signature</t>
  </si>
  <si>
    <t xml:space="preserve">                                                                    Treasury Officer / Pay &amp; Accounts Officer</t>
  </si>
  <si>
    <t>( See Subsidiary Rule 2 ( W) Under Treasury Rule 15 ;</t>
  </si>
  <si>
    <t>Govt. Memo No. 38907 / Accounts / 65-5 . Dt. : 21-02-1963 )</t>
  </si>
  <si>
    <t xml:space="preserve">Treasury / PAO Code </t>
  </si>
  <si>
    <t xml:space="preserve">Treasury / PAO Name </t>
  </si>
  <si>
    <t>The Treasury Officer / Manager,</t>
  </si>
  <si>
    <t xml:space="preserve">Please Pay Bill No.               </t>
  </si>
  <si>
    <t xml:space="preserve">Dated : </t>
  </si>
  <si>
    <t>For Rs:-</t>
  </si>
  <si>
    <t>Whose specimen signature is attested here with.</t>
  </si>
  <si>
    <t xml:space="preserve">Received  the payment </t>
  </si>
  <si>
    <t xml:space="preserve">Dated :-                             </t>
  </si>
  <si>
    <t>Signature of the Govt servant</t>
  </si>
  <si>
    <t>receiving the payment.</t>
  </si>
  <si>
    <t xml:space="preserve">ANNEXURE - VI </t>
  </si>
  <si>
    <t>(PAPER TOKEN)</t>
  </si>
  <si>
    <t>DDO Desg</t>
  </si>
  <si>
    <t>Plan / Non Plan     :</t>
  </si>
  <si>
    <t>Non Plan</t>
  </si>
  <si>
    <t>Voted/Charged</t>
  </si>
  <si>
    <t xml:space="preserve"> Voted</t>
  </si>
  <si>
    <t>Name of the Messenger</t>
  </si>
  <si>
    <t>Designation of the Messenger</t>
  </si>
  <si>
    <t>Bill Amount Rs.</t>
  </si>
  <si>
    <t>ATO / STO Signature</t>
  </si>
  <si>
    <t>Signature of the DDO / DDO Seal</t>
  </si>
  <si>
    <t/>
  </si>
  <si>
    <t>STO / PAO CODE :</t>
  </si>
  <si>
    <t>STO / PAO Name  :</t>
  </si>
  <si>
    <t xml:space="preserve">  </t>
  </si>
  <si>
    <t xml:space="preserve">Dated: -                   </t>
  </si>
  <si>
    <t>For Office Use Trans Id &amp;Date</t>
  </si>
  <si>
    <t xml:space="preserve">Earnings </t>
  </si>
  <si>
    <t xml:space="preserve"> Deductions</t>
  </si>
  <si>
    <t xml:space="preserve"> Amount</t>
  </si>
  <si>
    <t xml:space="preserve">011-BPay           :      </t>
  </si>
  <si>
    <t xml:space="preserve">016-HRA            :       </t>
  </si>
  <si>
    <t xml:space="preserve">013-DA               :      </t>
  </si>
  <si>
    <t xml:space="preserve">Transid:              </t>
  </si>
  <si>
    <t xml:space="preserve"> Yearly Estimated Budget   Rs</t>
  </si>
  <si>
    <t xml:space="preserve">Net Amount     :   </t>
  </si>
  <si>
    <t>2.  _____________________</t>
  </si>
  <si>
    <t>Amount Including this Bill  Rs.</t>
  </si>
  <si>
    <t>1.______________________</t>
  </si>
  <si>
    <t xml:space="preserve">3.Balance ____________________  </t>
  </si>
  <si>
    <t>Nil</t>
  </si>
  <si>
    <t>SGT/LP/PET</t>
  </si>
  <si>
    <t>SA/LFL HM</t>
  </si>
  <si>
    <t>Ordinary</t>
  </si>
  <si>
    <t>www.teacherNews.in</t>
  </si>
  <si>
    <t>2.G.O.Ms. No . 38 Finance  (HRM.IV).,Dt. 15.04.2015</t>
  </si>
  <si>
    <t>3.G.O.Ms. No . 25 Finance  (HRM.IV).,Dt. 18.03.2015</t>
  </si>
  <si>
    <t>SPP-IA  ( 12 years )</t>
  </si>
  <si>
    <t>SPP-IB  ( 18 years )</t>
  </si>
  <si>
    <t>SG ( 6 years )</t>
  </si>
  <si>
    <t xml:space="preserve">Designation </t>
  </si>
  <si>
    <t>APTC</t>
  </si>
  <si>
    <t>TSTC</t>
  </si>
  <si>
    <t>If any change Head of Account</t>
  </si>
  <si>
    <t>4.Circular Memo. No.3856-A/29/A2/HRM.V-PC/2014    Dated: 26-5-2015</t>
  </si>
  <si>
    <t>CPS Account No.</t>
  </si>
  <si>
    <t>Name &amp; Desgination</t>
  </si>
  <si>
    <t>CPS Adjustment Amount</t>
  </si>
  <si>
    <t>IR</t>
  </si>
  <si>
    <t xml:space="preserve">Total Amount of the bill      </t>
  </si>
  <si>
    <t xml:space="preserve">                        Total Amount of the bill        </t>
  </si>
  <si>
    <r>
      <t xml:space="preserve">Developed by by  : C.Ramanjaneyulu,  S.A (P.S),   </t>
    </r>
    <r>
      <rPr>
        <b/>
        <sz val="9"/>
        <color indexed="10"/>
        <rFont val="Cambria"/>
        <family val="1"/>
      </rPr>
      <t>www.teacherNews.in</t>
    </r>
  </si>
  <si>
    <r>
      <t xml:space="preserve">Developed by by  : C.Ramanjaneyulu,  S.A (P.S),   </t>
    </r>
    <r>
      <rPr>
        <b/>
        <sz val="10"/>
        <color indexed="10"/>
        <rFont val="Cambria"/>
        <family val="1"/>
      </rPr>
      <t>www.teacherNews.in</t>
    </r>
  </si>
  <si>
    <t>if any E.O.L peried  (in Days )</t>
  </si>
  <si>
    <t>Visit for Update Softwares :</t>
  </si>
  <si>
    <t>Employee Treasury Id No.</t>
  </si>
  <si>
    <t>Percentage of HRA / DA</t>
  </si>
  <si>
    <t xml:space="preserve">20000- 61960 </t>
  </si>
  <si>
    <t xml:space="preserve">20600-63660 </t>
  </si>
  <si>
    <t>21200- 65360</t>
  </si>
  <si>
    <t>22460-72810</t>
  </si>
  <si>
    <t>23120- 74770</t>
  </si>
  <si>
    <t>23780- 76730</t>
  </si>
  <si>
    <t>25220- 80910</t>
  </si>
  <si>
    <t>27500- 87480</t>
  </si>
  <si>
    <t>28280-89720</t>
  </si>
  <si>
    <t>29980- 94500</t>
  </si>
  <si>
    <t>32670-101970</t>
  </si>
  <si>
    <t>34580-107210</t>
  </si>
  <si>
    <t>35570-109910</t>
  </si>
  <si>
    <t>37640- 115500</t>
  </si>
  <si>
    <t xml:space="preserve">38720- 118390 </t>
  </si>
  <si>
    <t>40970-124380</t>
  </si>
  <si>
    <t xml:space="preserve">44570- 127480 </t>
  </si>
  <si>
    <t>45830- 130580</t>
  </si>
  <si>
    <t>48440-137220</t>
  </si>
  <si>
    <t>54060-140540</t>
  </si>
  <si>
    <t>57100-147760</t>
  </si>
  <si>
    <t>61960- 151370</t>
  </si>
  <si>
    <t xml:space="preserve">65360-151370 </t>
  </si>
  <si>
    <t>70850-158880</t>
  </si>
  <si>
    <t>76730-162780</t>
  </si>
  <si>
    <t>80910-166680</t>
  </si>
  <si>
    <t>87480-170580</t>
  </si>
  <si>
    <t>94500- 170580</t>
  </si>
  <si>
    <t>101970-174790</t>
  </si>
  <si>
    <t>112610-174790</t>
  </si>
  <si>
    <t>124380-  179000</t>
  </si>
  <si>
    <t>133900-179000</t>
  </si>
  <si>
    <t>Ordinary Grade Scale</t>
  </si>
  <si>
    <t xml:space="preserve">Place of working </t>
  </si>
  <si>
    <t>Employees Particulars</t>
  </si>
  <si>
    <t>Salary Particulars</t>
  </si>
  <si>
    <t>Before AAS, Scale of Pay</t>
  </si>
  <si>
    <t>After AAS, Scale of Pay</t>
  </si>
  <si>
    <t xml:space="preserve">Special Grade </t>
  </si>
  <si>
    <t xml:space="preserve">SPP-IA </t>
  </si>
  <si>
    <t xml:space="preserve">SPP II </t>
  </si>
  <si>
    <t>DDO Particulars</t>
  </si>
  <si>
    <t>Headmaster</t>
  </si>
  <si>
    <t>DDO Officie Name</t>
  </si>
  <si>
    <t>ZP High School</t>
  </si>
  <si>
    <t>DDO Head Office</t>
  </si>
  <si>
    <t>Peapully</t>
  </si>
  <si>
    <t>DDO Qualification</t>
  </si>
  <si>
    <t>Depertment Test passed</t>
  </si>
  <si>
    <t>www.teachernews.in</t>
  </si>
  <si>
    <t>Employees &amp; Teachers AAS Software</t>
  </si>
  <si>
    <t>C Ramanjaneyulu</t>
  </si>
  <si>
    <r>
      <t>AAS Software Developed by</t>
    </r>
    <r>
      <rPr>
        <b/>
        <sz val="14"/>
        <color rgb="FFFFC000"/>
        <rFont val="Cambria"/>
        <family val="1"/>
        <scheme val="major"/>
      </rPr>
      <t xml:space="preserve"> C Ramanjaneyulu SA (PS)</t>
    </r>
    <r>
      <rPr>
        <b/>
        <sz val="14"/>
        <color rgb="FF00FF00"/>
        <rFont val="Cambria"/>
        <family val="1"/>
        <scheme val="major"/>
      </rPr>
      <t xml:space="preserve"> - www.teacherNews.in</t>
    </r>
  </si>
  <si>
    <t>1.G.O.Ms.No. 01. Dt. 17.01.2022</t>
  </si>
  <si>
    <t>2.G.O.Ms. No . 68    Finance  (HR.V-PC.I) Department.,Dt.12.06.2015</t>
  </si>
  <si>
    <t>3.G.O.Ms. No . 46  Finance  (HR.V-PC.I) Department.,Dt. 30.04.2015</t>
  </si>
  <si>
    <r>
      <t xml:space="preserve"> AAS SOFTWARE        Programme Developed By</t>
    </r>
    <r>
      <rPr>
        <b/>
        <sz val="16"/>
        <color indexed="13"/>
        <rFont val="Cambria"/>
        <family val="1"/>
      </rPr>
      <t xml:space="preserve"> </t>
    </r>
    <r>
      <rPr>
        <b/>
        <sz val="16"/>
        <color rgb="FF00FF00"/>
        <rFont val="Cambria"/>
        <family val="1"/>
      </rPr>
      <t xml:space="preserve"> C.Ramanjaneyulu</t>
    </r>
    <r>
      <rPr>
        <b/>
        <sz val="16"/>
        <color indexed="13"/>
        <rFont val="Cambria"/>
        <family val="1"/>
      </rPr>
      <t xml:space="preserve">   S.A(P.S)</t>
    </r>
  </si>
  <si>
    <t>32670 – 101970</t>
  </si>
  <si>
    <t>34580 – 107290</t>
  </si>
  <si>
    <t>44570 – 127480</t>
  </si>
  <si>
    <t>44570 – 121280</t>
  </si>
  <si>
    <t>45830 – 124380</t>
  </si>
  <si>
    <t>61960 – 144150</t>
  </si>
  <si>
    <t>54060 – 133900</t>
  </si>
  <si>
    <t xml:space="preserve">	57100 – 140540</t>
  </si>
  <si>
    <t>70850 – 162780</t>
  </si>
  <si>
    <t>25220 – 76730</t>
  </si>
  <si>
    <t>27500 – 83000</t>
  </si>
  <si>
    <t>34581 – 107290</t>
  </si>
  <si>
    <t>Junior Assistant</t>
  </si>
  <si>
    <t>23120 – 70850</t>
  </si>
  <si>
    <t>23780 – 72810</t>
  </si>
  <si>
    <t xml:space="preserve">Record, Lab &amp; Lib </t>
  </si>
  <si>
    <t>25221 – 76730</t>
  </si>
  <si>
    <t>27500 - 87480</t>
  </si>
  <si>
    <t>54061 – 133900</t>
  </si>
  <si>
    <t>61961 – 144150</t>
  </si>
  <si>
    <t>70850 – 162781</t>
  </si>
  <si>
    <t>44571 – 121280</t>
  </si>
  <si>
    <t>27501 - 87480</t>
  </si>
  <si>
    <t>SPP-IIA  ( 24 years )</t>
  </si>
  <si>
    <t>SPP-IIB  ( 30 years )</t>
  </si>
  <si>
    <t>SPP-IIA</t>
  </si>
  <si>
    <t>SPP-IIB</t>
  </si>
  <si>
    <t>Select HRA</t>
  </si>
  <si>
    <t>REQUISITION LETTER</t>
  </si>
  <si>
    <t>As per G.O.Ms. N0.68, Finance (HRM.V) Department, Dt: 12-06-2015., I am eligible for A.A.S. (Automatic Advancement Scheme.)</t>
  </si>
  <si>
    <t>Thanking you Sir / Madam.</t>
  </si>
  <si>
    <t xml:space="preserve">Yours faithfully, </t>
  </si>
  <si>
    <t>Please Don't Call School Hours</t>
  </si>
  <si>
    <r>
      <rPr>
        <b/>
        <sz val="12"/>
        <color indexed="11"/>
        <rFont val="Trebuchet MS"/>
        <family val="2"/>
      </rPr>
      <t>If You want to Update Softwares, Please Add My WhatsApp Number</t>
    </r>
    <r>
      <rPr>
        <b/>
        <sz val="12"/>
        <color indexed="9"/>
        <rFont val="Trebuchet MS"/>
        <family val="2"/>
      </rPr>
      <t xml:space="preserve"> 9515586494</t>
    </r>
    <r>
      <rPr>
        <b/>
        <sz val="12"/>
        <color indexed="11"/>
        <rFont val="Trebuchet MS"/>
        <family val="2"/>
      </rPr>
      <t xml:space="preserve"> in Your WhatsApp Groups</t>
    </r>
  </si>
  <si>
    <t xml:space="preserve">From                                                                          </t>
  </si>
  <si>
    <t>Department</t>
  </si>
  <si>
    <t>District</t>
  </si>
  <si>
    <t>Nandyal</t>
  </si>
  <si>
    <t>Secondary Education</t>
  </si>
  <si>
    <t xml:space="preserve"> ANNEXURE </t>
  </si>
  <si>
    <t>02/AAS/2024</t>
  </si>
  <si>
    <t>School / Office Proceeding No</t>
  </si>
  <si>
    <t>School / Office Proceeding Date</t>
  </si>
  <si>
    <t xml:space="preserve">Station : </t>
  </si>
  <si>
    <t>Date :</t>
  </si>
  <si>
    <t>Poc date</t>
  </si>
  <si>
    <t>Your Department</t>
  </si>
  <si>
    <t>Panchayat Raj etc.</t>
  </si>
  <si>
    <t>K Chandra Sekhar Rao</t>
  </si>
  <si>
    <t>Primary Edcuation</t>
  </si>
  <si>
    <t>Ref: -</t>
  </si>
  <si>
    <t>093800230</t>
  </si>
  <si>
    <t>SGT</t>
  </si>
  <si>
    <t>DT At,</t>
  </si>
  <si>
    <t>Before Completed</t>
  </si>
  <si>
    <t>Date of Next Increment (as per Rule 31(2) )</t>
  </si>
  <si>
    <t>Particulars</t>
  </si>
  <si>
    <t>Details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</si>
</sst>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409]mmm\-yy;@"/>
    <numFmt numFmtId="165" formatCode="mmmm\-yy"/>
    <numFmt numFmtId="166" formatCode="[$-409]mmmm\-yy;@"/>
    <numFmt numFmtId="167" formatCode="0;[Red]0"/>
    <numFmt numFmtId="168" formatCode="[$-409]dd\-mmm\-yy;@"/>
    <numFmt numFmtId="169" formatCode="[$-409]dd/mmm/yy;@"/>
    <numFmt numFmtId="170" formatCode="0.000"/>
  </numFmts>
  <fonts count="133" x14ac:knownFonts="1">
    <font>
      <sz val="11"/>
      <color theme="1"/>
      <name val="Calibri"/>
      <family val="2"/>
      <scheme val="minor"/>
    </font>
    <font>
      <sz val="10"/>
      <name val="Times New Roman"/>
      <family val="1"/>
    </font>
    <font>
      <sz val="10"/>
      <name val="Arial"/>
      <family val="2"/>
    </font>
    <font>
      <b/>
      <sz val="10"/>
      <name val="Times New Roman"/>
      <family val="1"/>
    </font>
    <font>
      <b/>
      <sz val="9"/>
      <name val="Times New Roman"/>
      <family val="1"/>
    </font>
    <font>
      <b/>
      <sz val="14"/>
      <name val="Times New Roman"/>
      <family val="1"/>
    </font>
    <font>
      <b/>
      <sz val="12"/>
      <name val="Times New Roman"/>
      <family val="1"/>
    </font>
    <font>
      <sz val="8"/>
      <name val="Times New Roman"/>
      <family val="1"/>
    </font>
    <font>
      <b/>
      <sz val="11"/>
      <name val="Times New Roman"/>
      <family val="1"/>
    </font>
    <font>
      <b/>
      <sz val="8"/>
      <name val="Times New Roman"/>
      <family val="1"/>
    </font>
    <font>
      <sz val="11"/>
      <name val="Times New Roman"/>
      <family val="1"/>
    </font>
    <font>
      <sz val="14"/>
      <name val="Times New Roman"/>
      <family val="1"/>
    </font>
    <font>
      <b/>
      <sz val="8"/>
      <name val="Arial"/>
      <family val="2"/>
    </font>
    <font>
      <b/>
      <sz val="12"/>
      <name val="Arial"/>
      <family val="2"/>
    </font>
    <font>
      <b/>
      <sz val="20"/>
      <name val="Times New Roman"/>
      <family val="1"/>
    </font>
    <font>
      <sz val="10"/>
      <name val="Verdana"/>
      <family val="2"/>
    </font>
    <font>
      <b/>
      <u/>
      <sz val="12"/>
      <name val="Times New Roman"/>
      <family val="1"/>
    </font>
    <font>
      <b/>
      <i/>
      <sz val="12"/>
      <name val="Times New Roman"/>
      <family val="1"/>
    </font>
    <font>
      <b/>
      <u/>
      <sz val="14"/>
      <name val="Times New Roman"/>
      <family val="1"/>
    </font>
    <font>
      <b/>
      <u/>
      <sz val="11"/>
      <name val="Times New Roman"/>
      <family val="1"/>
    </font>
    <font>
      <b/>
      <sz val="10"/>
      <name val="Palatino Linotype"/>
      <family val="1"/>
    </font>
    <font>
      <b/>
      <sz val="12"/>
      <color indexed="8"/>
      <name val="Times New Roman"/>
      <family val="1"/>
    </font>
    <font>
      <sz val="12"/>
      <name val="Times New Roman"/>
      <family val="1"/>
    </font>
    <font>
      <sz val="9"/>
      <name val="Times New Roman"/>
      <family val="1"/>
    </font>
    <font>
      <i/>
      <sz val="11"/>
      <name val="Times New Roman"/>
      <family val="1"/>
    </font>
    <font>
      <sz val="12"/>
      <color indexed="8"/>
      <name val="Times New Roman"/>
      <family val="1"/>
    </font>
    <font>
      <sz val="20"/>
      <color indexed="8"/>
      <name val="Times New Roman"/>
      <family val="1"/>
    </font>
    <font>
      <sz val="13"/>
      <name val="Times New Roman"/>
      <family val="1"/>
    </font>
    <font>
      <strike/>
      <sz val="10"/>
      <name val="Cambria"/>
      <family val="1"/>
    </font>
    <font>
      <sz val="11"/>
      <name val="Bookman Old Style"/>
      <family val="1"/>
    </font>
    <font>
      <sz val="9"/>
      <color indexed="81"/>
      <name val="Tahoma"/>
      <charset val="1"/>
    </font>
    <font>
      <b/>
      <sz val="9"/>
      <color indexed="81"/>
      <name val="Tahoma"/>
      <charset val="1"/>
    </font>
    <font>
      <b/>
      <sz val="10"/>
      <color indexed="10"/>
      <name val="Cambria"/>
      <family val="1"/>
    </font>
    <font>
      <b/>
      <sz val="9"/>
      <color indexed="10"/>
      <name val="Cambria"/>
      <family val="1"/>
    </font>
    <font>
      <b/>
      <sz val="11"/>
      <color theme="1"/>
      <name val="Calibri"/>
      <family val="2"/>
      <scheme val="minor"/>
    </font>
    <font>
      <sz val="11"/>
      <color theme="1"/>
      <name val="Times New Roman"/>
      <family val="1"/>
    </font>
    <font>
      <b/>
      <sz val="12"/>
      <color theme="1"/>
      <name val="Times New Roman"/>
      <family val="1"/>
    </font>
    <font>
      <b/>
      <sz val="11"/>
      <color theme="1"/>
      <name val="Times New Roman"/>
      <family val="1"/>
    </font>
    <font>
      <b/>
      <sz val="10"/>
      <name val="Cambria"/>
      <family val="1"/>
      <scheme val="major"/>
    </font>
    <font>
      <b/>
      <sz val="10"/>
      <color indexed="8"/>
      <name val="Cambria"/>
      <family val="1"/>
      <scheme val="major"/>
    </font>
    <font>
      <sz val="11"/>
      <color theme="1"/>
      <name val="Cambria"/>
      <family val="1"/>
      <scheme val="major"/>
    </font>
    <font>
      <sz val="9"/>
      <color theme="1"/>
      <name val="Cambria"/>
      <family val="1"/>
      <scheme val="major"/>
    </font>
    <font>
      <sz val="8"/>
      <name val="Cambria"/>
      <family val="1"/>
      <scheme val="major"/>
    </font>
    <font>
      <sz val="6"/>
      <name val="Cambria"/>
      <family val="1"/>
      <scheme val="major"/>
    </font>
    <font>
      <b/>
      <sz val="10"/>
      <color indexed="12"/>
      <name val="Cambria"/>
      <family val="1"/>
      <scheme val="major"/>
    </font>
    <font>
      <sz val="10"/>
      <name val="Cambria"/>
      <family val="1"/>
      <scheme val="major"/>
    </font>
    <font>
      <sz val="10"/>
      <color indexed="10"/>
      <name val="Cambria"/>
      <family val="1"/>
      <scheme val="major"/>
    </font>
    <font>
      <b/>
      <sz val="11"/>
      <name val="Cambria"/>
      <family val="1"/>
      <scheme val="major"/>
    </font>
    <font>
      <sz val="10"/>
      <color theme="1"/>
      <name val="Cambria"/>
      <family val="1"/>
      <scheme val="major"/>
    </font>
    <font>
      <sz val="10"/>
      <color indexed="9"/>
      <name val="Cambria"/>
      <family val="1"/>
      <scheme val="major"/>
    </font>
    <font>
      <sz val="5"/>
      <name val="Cambria"/>
      <family val="1"/>
      <scheme val="major"/>
    </font>
    <font>
      <b/>
      <sz val="8"/>
      <name val="Cambria"/>
      <family val="1"/>
      <scheme val="major"/>
    </font>
    <font>
      <sz val="9"/>
      <name val="Cambria"/>
      <family val="1"/>
      <scheme val="major"/>
    </font>
    <font>
      <sz val="11"/>
      <name val="Cambria"/>
      <family val="1"/>
      <scheme val="major"/>
    </font>
    <font>
      <b/>
      <sz val="9"/>
      <name val="Cambria"/>
      <family val="1"/>
      <scheme val="major"/>
    </font>
    <font>
      <sz val="12"/>
      <color theme="1"/>
      <name val="Cambria"/>
      <family val="1"/>
      <scheme val="major"/>
    </font>
    <font>
      <b/>
      <sz val="12"/>
      <name val="Cambria"/>
      <family val="1"/>
      <scheme val="major"/>
    </font>
    <font>
      <sz val="16"/>
      <name val="Cambria"/>
      <family val="1"/>
      <scheme val="major"/>
    </font>
    <font>
      <b/>
      <u/>
      <sz val="9"/>
      <name val="Cambria"/>
      <family val="1"/>
      <scheme val="major"/>
    </font>
    <font>
      <b/>
      <u/>
      <sz val="10"/>
      <color indexed="8"/>
      <name val="Cambria"/>
      <family val="1"/>
      <scheme val="major"/>
    </font>
    <font>
      <sz val="12"/>
      <color theme="1"/>
      <name val="Times New Roman"/>
      <family val="1"/>
    </font>
    <font>
      <sz val="14"/>
      <color theme="1"/>
      <name val="Times New Roman"/>
      <family val="1"/>
    </font>
    <font>
      <sz val="12"/>
      <color theme="1"/>
      <name val="Arial"/>
      <family val="2"/>
    </font>
    <font>
      <sz val="13"/>
      <color theme="1"/>
      <name val="Times New Roman"/>
      <family val="1"/>
    </font>
    <font>
      <sz val="12"/>
      <name val="Cambria"/>
      <family val="1"/>
      <scheme val="major"/>
    </font>
    <font>
      <b/>
      <sz val="10"/>
      <color theme="1"/>
      <name val="Cambria"/>
      <family val="1"/>
      <scheme val="major"/>
    </font>
    <font>
      <b/>
      <sz val="9"/>
      <color theme="1"/>
      <name val="Cambria"/>
      <family val="1"/>
      <scheme val="major"/>
    </font>
    <font>
      <b/>
      <u/>
      <sz val="10"/>
      <name val="Cambria"/>
      <family val="1"/>
      <scheme val="major"/>
    </font>
    <font>
      <sz val="10"/>
      <color theme="1"/>
      <name val="Calibri"/>
      <family val="2"/>
      <scheme val="minor"/>
    </font>
    <font>
      <sz val="11"/>
      <color rgb="FF000000"/>
      <name val="Calibri"/>
      <family val="2"/>
      <scheme val="minor"/>
    </font>
    <font>
      <b/>
      <sz val="11"/>
      <color rgb="FFFFFF00"/>
      <name val="Calibri"/>
      <family val="2"/>
      <scheme val="minor"/>
    </font>
    <font>
      <b/>
      <sz val="16"/>
      <color theme="1"/>
      <name val="Times New Roman"/>
      <family val="1"/>
    </font>
    <font>
      <sz val="10"/>
      <color theme="1"/>
      <name val="Times New Roman"/>
      <family val="1"/>
    </font>
    <font>
      <b/>
      <sz val="14"/>
      <color theme="1"/>
      <name val="Cambria"/>
      <family val="1"/>
      <scheme val="major"/>
    </font>
    <font>
      <b/>
      <sz val="10"/>
      <color theme="1"/>
      <name val="Calibri"/>
      <family val="2"/>
      <scheme val="minor"/>
    </font>
    <font>
      <b/>
      <sz val="12"/>
      <color theme="1"/>
      <name val="Cambria"/>
      <family val="1"/>
      <scheme val="major"/>
    </font>
    <font>
      <b/>
      <sz val="11"/>
      <color theme="1"/>
      <name val="Cambria"/>
      <family val="1"/>
      <scheme val="major"/>
    </font>
    <font>
      <sz val="13"/>
      <color theme="1"/>
      <name val="Cambria"/>
      <family val="1"/>
      <scheme val="major"/>
    </font>
    <font>
      <sz val="14"/>
      <color theme="1"/>
      <name val="Cambria"/>
      <family val="1"/>
      <scheme val="major"/>
    </font>
    <font>
      <b/>
      <sz val="11"/>
      <color rgb="FFFFFF00"/>
      <name val="Cambria"/>
      <family val="1"/>
      <scheme val="major"/>
    </font>
    <font>
      <i/>
      <sz val="10"/>
      <color theme="1"/>
      <name val="Calibri"/>
      <family val="2"/>
      <scheme val="minor"/>
    </font>
    <font>
      <i/>
      <sz val="9"/>
      <color theme="1"/>
      <name val="Cambria"/>
      <family val="1"/>
      <scheme val="major"/>
    </font>
    <font>
      <sz val="9"/>
      <color theme="0" tint="-0.34998626667073579"/>
      <name val="Cambria"/>
      <family val="1"/>
      <scheme val="major"/>
    </font>
    <font>
      <sz val="9"/>
      <color theme="4" tint="-0.249977111117893"/>
      <name val="Cambria"/>
      <family val="1"/>
      <scheme val="major"/>
    </font>
    <font>
      <b/>
      <sz val="10"/>
      <color theme="1"/>
      <name val="Times New Roman"/>
      <family val="1"/>
    </font>
    <font>
      <b/>
      <sz val="10"/>
      <color rgb="FF00B0F0"/>
      <name val="Cambria"/>
      <family val="1"/>
      <scheme val="major"/>
    </font>
    <font>
      <sz val="16"/>
      <color rgb="FFFFFF66"/>
      <name val="Cambria"/>
      <family val="1"/>
      <scheme val="major"/>
    </font>
    <font>
      <b/>
      <sz val="20"/>
      <name val="Cambria"/>
      <family val="1"/>
      <scheme val="major"/>
    </font>
    <font>
      <sz val="15"/>
      <color theme="1"/>
      <name val="Cambria"/>
      <family val="1"/>
      <scheme val="major"/>
    </font>
    <font>
      <b/>
      <sz val="13"/>
      <name val="Cambria"/>
      <family val="1"/>
      <scheme val="major"/>
    </font>
    <font>
      <sz val="14"/>
      <name val="Cambria"/>
      <family val="1"/>
      <scheme val="major"/>
    </font>
    <font>
      <sz val="16"/>
      <color theme="1"/>
      <name val="Cambria"/>
      <family val="1"/>
      <scheme val="major"/>
    </font>
    <font>
      <sz val="11"/>
      <color theme="1"/>
      <name val="Cambria"/>
      <family val="1"/>
    </font>
    <font>
      <b/>
      <sz val="16"/>
      <color theme="0"/>
      <name val="Cambria"/>
      <family val="1"/>
      <scheme val="major"/>
    </font>
    <font>
      <b/>
      <sz val="16"/>
      <color indexed="13"/>
      <name val="Cambria"/>
      <family val="1"/>
    </font>
    <font>
      <b/>
      <sz val="16"/>
      <color rgb="FF00FF00"/>
      <name val="Cambria"/>
      <family val="1"/>
    </font>
    <font>
      <b/>
      <sz val="14"/>
      <color rgb="FF00FF00"/>
      <name val="Cambria"/>
      <family val="1"/>
      <scheme val="major"/>
    </font>
    <font>
      <b/>
      <sz val="14"/>
      <color rgb="FFFFC000"/>
      <name val="Cambria"/>
      <family val="1"/>
      <scheme val="major"/>
    </font>
    <font>
      <b/>
      <sz val="18"/>
      <color theme="0"/>
      <name val="Cambria"/>
      <family val="1"/>
      <scheme val="major"/>
    </font>
    <font>
      <b/>
      <sz val="20"/>
      <color rgb="FFFFFF00"/>
      <name val="Cambria"/>
      <family val="1"/>
      <scheme val="major"/>
    </font>
    <font>
      <b/>
      <sz val="10"/>
      <color theme="0"/>
      <name val="Cambria"/>
      <family val="1"/>
      <scheme val="major"/>
    </font>
    <font>
      <b/>
      <sz val="12"/>
      <color theme="0"/>
      <name val="Cambria"/>
      <family val="1"/>
      <scheme val="major"/>
    </font>
    <font>
      <sz val="8"/>
      <name val="Calibri"/>
      <family val="2"/>
      <scheme val="minor"/>
    </font>
    <font>
      <b/>
      <sz val="10"/>
      <color theme="1"/>
      <name val="Cambria"/>
      <family val="1"/>
    </font>
    <font>
      <sz val="16"/>
      <color theme="1"/>
      <name val="Calibri"/>
      <family val="2"/>
      <scheme val="minor"/>
    </font>
    <font>
      <b/>
      <i/>
      <sz val="16"/>
      <color theme="9" tint="0.79998168889431442"/>
      <name val="Cambria"/>
      <family val="1"/>
      <scheme val="major"/>
    </font>
    <font>
      <b/>
      <sz val="16"/>
      <color rgb="FF00FF00"/>
      <name val="Cambria"/>
      <family val="1"/>
      <scheme val="major"/>
    </font>
    <font>
      <b/>
      <sz val="16"/>
      <color rgb="FFDDDDDD"/>
      <name val="Cambria"/>
      <family val="1"/>
      <scheme val="major"/>
    </font>
    <font>
      <b/>
      <sz val="18"/>
      <color rgb="FF00FF00"/>
      <name val="Cambria"/>
      <family val="1"/>
      <scheme val="major"/>
    </font>
    <font>
      <b/>
      <i/>
      <sz val="14"/>
      <color rgb="FFFFFF00"/>
      <name val="Cambria"/>
      <family val="1"/>
      <scheme val="major"/>
    </font>
    <font>
      <b/>
      <sz val="20"/>
      <color theme="0"/>
      <name val="Cambria"/>
      <family val="1"/>
      <scheme val="major"/>
    </font>
    <font>
      <b/>
      <sz val="11"/>
      <color theme="0"/>
      <name val="Cambria"/>
      <family val="1"/>
      <scheme val="major"/>
    </font>
    <font>
      <sz val="16"/>
      <color rgb="FFFFFF99"/>
      <name val="Cambria"/>
      <family val="1"/>
      <scheme val="major"/>
    </font>
    <font>
      <b/>
      <sz val="14"/>
      <color rgb="FFFFFF99"/>
      <name val="Cambria"/>
      <family val="1"/>
      <scheme val="major"/>
    </font>
    <font>
      <b/>
      <sz val="10"/>
      <color rgb="FFFFFF00"/>
      <name val="Cambria"/>
      <family val="1"/>
      <scheme val="major"/>
    </font>
    <font>
      <b/>
      <sz val="11"/>
      <color rgb="FFFFFF00"/>
      <name val="Times New Roman"/>
      <family val="1"/>
    </font>
    <font>
      <sz val="11"/>
      <color indexed="8"/>
      <name val="Calibri"/>
      <family val="2"/>
      <charset val="1"/>
    </font>
    <font>
      <b/>
      <sz val="9"/>
      <color theme="0"/>
      <name val="Tahoma"/>
      <family val="2"/>
    </font>
    <font>
      <b/>
      <sz val="10"/>
      <color rgb="FFFF0000"/>
      <name val="Trebuchet MS"/>
      <family val="2"/>
    </font>
    <font>
      <sz val="12"/>
      <color theme="0"/>
      <name val="Cambria"/>
      <family val="1"/>
      <scheme val="major"/>
    </font>
    <font>
      <b/>
      <sz val="11"/>
      <color theme="0"/>
      <name val="Tahoma"/>
      <family val="2"/>
    </font>
    <font>
      <b/>
      <sz val="12"/>
      <color rgb="FFFF0000"/>
      <name val="Trebuchet MS"/>
      <family val="2"/>
    </font>
    <font>
      <b/>
      <sz val="12"/>
      <color indexed="11"/>
      <name val="Trebuchet MS"/>
      <family val="2"/>
    </font>
    <font>
      <b/>
      <sz val="12"/>
      <color indexed="9"/>
      <name val="Trebuchet MS"/>
      <family val="2"/>
    </font>
    <font>
      <b/>
      <sz val="20"/>
      <color rgb="FF66FF33"/>
      <name val="Cambria"/>
      <family val="1"/>
      <scheme val="major"/>
    </font>
    <font>
      <sz val="7"/>
      <color theme="1"/>
      <name val="Cambria"/>
      <family val="1"/>
      <scheme val="major"/>
    </font>
    <font>
      <sz val="8.5"/>
      <color theme="1"/>
      <name val="Cambria"/>
      <family val="1"/>
      <scheme val="major"/>
    </font>
    <font>
      <sz val="6.5"/>
      <color theme="1"/>
      <name val="Cambria"/>
      <family val="1"/>
      <scheme val="major"/>
    </font>
    <font>
      <b/>
      <sz val="16"/>
      <color theme="1"/>
      <name val="Cambria"/>
      <family val="1"/>
      <scheme val="major"/>
    </font>
    <font>
      <b/>
      <sz val="8"/>
      <color theme="0"/>
      <name val="Cambria"/>
      <family val="1"/>
      <scheme val="major"/>
    </font>
    <font>
      <b/>
      <sz val="10"/>
      <color rgb="FF66FF33"/>
      <name val="Cambria"/>
      <family val="1"/>
      <scheme val="major"/>
    </font>
    <font>
      <b/>
      <sz val="11"/>
      <color rgb="FF66FF33"/>
      <name val="Cambria"/>
      <family val="1"/>
      <scheme val="major"/>
    </font>
    <font>
      <b/>
      <sz val="9"/>
      <color rgb="FF66FF33"/>
      <name val="Cambria"/>
      <family val="1"/>
      <scheme val="major"/>
    </font>
  </fonts>
  <fills count="17">
    <fill>
      <patternFill patternType="none"/>
    </fill>
    <fill>
      <patternFill patternType="gray125"/>
    </fill>
    <fill>
      <patternFill patternType="solid">
        <fgColor theme="6" tint="0.59999389629810485"/>
        <bgColor indexed="64"/>
      </patternFill>
    </fill>
    <fill>
      <patternFill patternType="solid">
        <fgColor theme="4" tint="-0.249977111117893"/>
        <bgColor indexed="64"/>
      </patternFill>
    </fill>
    <fill>
      <patternFill patternType="solid">
        <fgColor theme="1"/>
        <bgColor indexed="64"/>
      </patternFill>
    </fill>
    <fill>
      <patternFill patternType="solid">
        <fgColor rgb="FF376091"/>
        <bgColor indexed="64"/>
      </patternFill>
    </fill>
    <fill>
      <patternFill patternType="solid">
        <fgColor rgb="FFFF00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rgb="FF003366"/>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3"/>
        <bgColor indexed="64"/>
      </patternFill>
    </fill>
    <fill>
      <patternFill patternType="solid">
        <fgColor rgb="FFFFFF00"/>
        <bgColor indexed="64"/>
      </patternFill>
    </fill>
  </fills>
  <borders count="121">
    <border>
      <left/>
      <right/>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thin">
        <color indexed="8"/>
      </top>
      <bottom style="medium">
        <color indexed="8"/>
      </bottom>
      <diagonal/>
    </border>
    <border>
      <left style="medium">
        <color indexed="64"/>
      </left>
      <right style="thin">
        <color indexed="64"/>
      </right>
      <top style="medium">
        <color indexed="64"/>
      </top>
      <bottom style="thin">
        <color indexed="64"/>
      </bottom>
      <diagonal/>
    </border>
    <border>
      <left style="medium">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right style="thin">
        <color indexed="64"/>
      </right>
      <top/>
      <bottom/>
      <diagonal/>
    </border>
    <border>
      <left/>
      <right/>
      <top style="hair">
        <color indexed="64"/>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hair">
        <color indexed="64"/>
      </top>
      <bottom/>
      <diagonal/>
    </border>
    <border>
      <left/>
      <right/>
      <top/>
      <bottom style="medium">
        <color indexed="8"/>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dashed">
        <color indexed="64"/>
      </top>
      <bottom/>
      <diagonal/>
    </border>
    <border>
      <left/>
      <right/>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style="thin">
        <color indexed="64"/>
      </top>
      <bottom style="thin">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bottom style="hair">
        <color indexed="64"/>
      </bottom>
      <diagonal/>
    </border>
    <border>
      <left style="thin">
        <color indexed="64"/>
      </left>
      <right/>
      <top style="medium">
        <color indexed="64"/>
      </top>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medium">
        <color indexed="8"/>
      </bottom>
      <diagonal/>
    </border>
    <border>
      <left style="thin">
        <color indexed="8"/>
      </left>
      <right/>
      <top style="thin">
        <color indexed="8"/>
      </top>
      <bottom style="medium">
        <color indexed="8"/>
      </bottom>
      <diagonal/>
    </border>
    <border>
      <left/>
      <right style="medium">
        <color indexed="8"/>
      </right>
      <top style="thin">
        <color indexed="8"/>
      </top>
      <bottom style="medium">
        <color indexed="8"/>
      </bottom>
      <diagonal/>
    </border>
    <border>
      <left style="thin">
        <color indexed="8"/>
      </left>
      <right style="medium">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right style="medium">
        <color indexed="8"/>
      </right>
      <top style="thin">
        <color indexed="8"/>
      </top>
      <bottom/>
      <diagonal/>
    </border>
    <border>
      <left/>
      <right style="medium">
        <color indexed="8"/>
      </right>
      <top/>
      <bottom style="thin">
        <color indexed="8"/>
      </bottom>
      <diagonal/>
    </border>
    <border>
      <left/>
      <right style="thin">
        <color indexed="8"/>
      </right>
      <top style="medium">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8"/>
      </bottom>
      <diagonal/>
    </border>
    <border>
      <left style="double">
        <color rgb="FFFF0000"/>
      </left>
      <right/>
      <top/>
      <bottom/>
      <diagonal/>
    </border>
    <border>
      <left/>
      <right style="double">
        <color rgb="FFFF0000"/>
      </right>
      <top/>
      <bottom/>
      <diagonal/>
    </border>
    <border>
      <left style="double">
        <color rgb="FFFF0000"/>
      </left>
      <right/>
      <top/>
      <bottom style="double">
        <color rgb="FFFF0000"/>
      </bottom>
      <diagonal/>
    </border>
    <border>
      <left/>
      <right/>
      <top/>
      <bottom style="double">
        <color rgb="FFFF0000"/>
      </bottom>
      <diagonal/>
    </border>
    <border>
      <left/>
      <right style="double">
        <color rgb="FFFF0000"/>
      </right>
      <top/>
      <bottom style="double">
        <color rgb="FFFF0000"/>
      </bottom>
      <diagonal/>
    </border>
    <border>
      <left style="double">
        <color rgb="FFFF0000"/>
      </left>
      <right/>
      <top style="double">
        <color rgb="FFFF0000"/>
      </top>
      <bottom/>
      <diagonal/>
    </border>
    <border>
      <left/>
      <right/>
      <top style="double">
        <color rgb="FFFF0000"/>
      </top>
      <bottom/>
      <diagonal/>
    </border>
    <border>
      <left/>
      <right style="double">
        <color rgb="FFFF0000"/>
      </right>
      <top style="double">
        <color rgb="FFFF0000"/>
      </top>
      <bottom/>
      <diagonal/>
    </border>
    <border>
      <left style="medium">
        <color rgb="FFFF0000"/>
      </left>
      <right/>
      <top/>
      <bottom/>
      <diagonal/>
    </border>
    <border>
      <left/>
      <right style="medium">
        <color rgb="FFFF0000"/>
      </right>
      <top/>
      <bottom/>
      <diagonal/>
    </border>
    <border>
      <left/>
      <right style="medium">
        <color rgb="FFFF0000"/>
      </right>
      <top/>
      <bottom style="thin">
        <color indexed="64"/>
      </bottom>
      <diagonal/>
    </border>
    <border>
      <left style="medium">
        <color rgb="FFFF0000"/>
      </left>
      <right/>
      <top/>
      <bottom style="medium">
        <color indexed="64"/>
      </bottom>
      <diagonal/>
    </border>
    <border>
      <left/>
      <right style="medium">
        <color rgb="FFFF0000"/>
      </right>
      <top/>
      <bottom style="medium">
        <color indexed="64"/>
      </bottom>
      <diagonal/>
    </border>
    <border>
      <left/>
      <right style="medium">
        <color rgb="FFFF0000"/>
      </right>
      <top style="hair">
        <color indexed="64"/>
      </top>
      <bottom/>
      <diagonal/>
    </border>
    <border>
      <left style="medium">
        <color rgb="FFFF0000"/>
      </left>
      <right/>
      <top/>
      <bottom style="thin">
        <color indexed="64"/>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double">
        <color rgb="FFFF0000"/>
      </left>
      <right/>
      <top style="medium">
        <color theme="1"/>
      </top>
      <bottom/>
      <diagonal/>
    </border>
    <border>
      <left/>
      <right/>
      <top style="medium">
        <color theme="1"/>
      </top>
      <bottom/>
      <diagonal/>
    </border>
    <border>
      <left/>
      <right style="double">
        <color rgb="FFFF0000"/>
      </right>
      <top style="medium">
        <color theme="1"/>
      </top>
      <bottom/>
      <diagonal/>
    </border>
    <border>
      <left style="double">
        <color rgb="FFFF0000"/>
      </left>
      <right/>
      <top/>
      <bottom style="medium">
        <color theme="1"/>
      </bottom>
      <diagonal/>
    </border>
    <border>
      <left/>
      <right/>
      <top/>
      <bottom style="medium">
        <color theme="1"/>
      </bottom>
      <diagonal/>
    </border>
    <border>
      <left/>
      <right style="double">
        <color rgb="FFFF0000"/>
      </right>
      <top/>
      <bottom style="thin">
        <color indexed="64"/>
      </bottom>
      <diagonal/>
    </border>
    <border>
      <left style="dashed">
        <color theme="1"/>
      </left>
      <right style="dashed">
        <color theme="1"/>
      </right>
      <top style="double">
        <color rgb="FFFF33CC"/>
      </top>
      <bottom style="dashed">
        <color theme="1"/>
      </bottom>
      <diagonal/>
    </border>
    <border>
      <left style="dashed">
        <color theme="1"/>
      </left>
      <right style="double">
        <color rgb="FFFF33CC"/>
      </right>
      <top style="double">
        <color rgb="FFFF33CC"/>
      </top>
      <bottom style="dashed">
        <color theme="1"/>
      </bottom>
      <diagonal/>
    </border>
    <border>
      <left style="dashed">
        <color theme="1"/>
      </left>
      <right style="dashed">
        <color theme="1"/>
      </right>
      <top style="dashed">
        <color theme="1"/>
      </top>
      <bottom style="dashed">
        <color theme="1"/>
      </bottom>
      <diagonal/>
    </border>
    <border>
      <left style="dashed">
        <color theme="1"/>
      </left>
      <right style="double">
        <color rgb="FFFF33CC"/>
      </right>
      <top style="dashed">
        <color theme="1"/>
      </top>
      <bottom style="dashed">
        <color theme="1"/>
      </bottom>
      <diagonal/>
    </border>
    <border>
      <left style="dashed">
        <color theme="1"/>
      </left>
      <right style="dashed">
        <color theme="1"/>
      </right>
      <top style="dashed">
        <color theme="1"/>
      </top>
      <bottom style="double">
        <color rgb="FFFF33CC"/>
      </bottom>
      <diagonal/>
    </border>
    <border>
      <left style="dashed">
        <color theme="1"/>
      </left>
      <right style="double">
        <color rgb="FFFF33CC"/>
      </right>
      <top style="dashed">
        <color theme="1"/>
      </top>
      <bottom style="double">
        <color rgb="FFFF33CC"/>
      </bottom>
      <diagonal/>
    </border>
    <border>
      <left style="double">
        <color rgb="FFF15241"/>
      </left>
      <right/>
      <top style="double">
        <color rgb="FFF15241"/>
      </top>
      <bottom/>
      <diagonal/>
    </border>
    <border>
      <left/>
      <right/>
      <top style="double">
        <color rgb="FFF15241"/>
      </top>
      <bottom/>
      <diagonal/>
    </border>
    <border>
      <left/>
      <right style="double">
        <color rgb="FFF15241"/>
      </right>
      <top style="double">
        <color rgb="FFF15241"/>
      </top>
      <bottom/>
      <diagonal/>
    </border>
    <border>
      <left style="double">
        <color rgb="FFF15241"/>
      </left>
      <right/>
      <top/>
      <bottom/>
      <diagonal/>
    </border>
    <border>
      <left/>
      <right style="double">
        <color rgb="FFF15241"/>
      </right>
      <top/>
      <bottom/>
      <diagonal/>
    </border>
    <border>
      <left style="double">
        <color rgb="FFF15241"/>
      </left>
      <right/>
      <top/>
      <bottom style="double">
        <color rgb="FFF15241"/>
      </bottom>
      <diagonal/>
    </border>
    <border>
      <left/>
      <right/>
      <top/>
      <bottom style="double">
        <color rgb="FFF15241"/>
      </bottom>
      <diagonal/>
    </border>
    <border>
      <left/>
      <right style="double">
        <color rgb="FFF15241"/>
      </right>
      <top/>
      <bottom style="double">
        <color rgb="FFF15241"/>
      </bottom>
      <diagonal/>
    </border>
    <border>
      <left style="double">
        <color rgb="FFFF33CC"/>
      </left>
      <right style="dashed">
        <color theme="1"/>
      </right>
      <top style="double">
        <color rgb="FFFF33CC"/>
      </top>
      <bottom style="dashed">
        <color theme="1"/>
      </bottom>
      <diagonal/>
    </border>
    <border>
      <left style="double">
        <color rgb="FFFF33CC"/>
      </left>
      <right style="dashed">
        <color theme="1"/>
      </right>
      <top style="dashed">
        <color theme="1"/>
      </top>
      <bottom style="dashed">
        <color theme="1"/>
      </bottom>
      <diagonal/>
    </border>
    <border>
      <left/>
      <right/>
      <top/>
      <bottom style="hair">
        <color rgb="FFFF0000"/>
      </bottom>
      <diagonal/>
    </border>
    <border>
      <left style="medium">
        <color theme="1"/>
      </left>
      <right/>
      <top/>
      <bottom style="medium">
        <color theme="1"/>
      </bottom>
      <diagonal/>
    </border>
    <border>
      <left/>
      <right style="medium">
        <color theme="1"/>
      </right>
      <top style="medium">
        <color theme="1"/>
      </top>
      <bottom/>
      <diagonal/>
    </border>
    <border>
      <left style="medium">
        <color rgb="FFFF0000"/>
      </left>
      <right/>
      <top style="thin">
        <color indexed="64"/>
      </top>
      <bottom/>
      <diagonal/>
    </border>
    <border>
      <left/>
      <right style="medium">
        <color rgb="FFFF0000"/>
      </right>
      <top style="thin">
        <color indexed="64"/>
      </top>
      <bottom/>
      <diagonal/>
    </border>
    <border>
      <left/>
      <right/>
      <top/>
      <bottom style="hair">
        <color theme="1"/>
      </bottom>
      <diagonal/>
    </border>
    <border>
      <left/>
      <right style="medium">
        <color rgb="FFFF0000"/>
      </right>
      <top/>
      <bottom style="hair">
        <color theme="1"/>
      </bottom>
      <diagonal/>
    </border>
    <border>
      <left/>
      <right style="medium">
        <color rgb="FFFF0000"/>
      </right>
      <top/>
      <bottom style="hair">
        <color indexed="64"/>
      </bottom>
      <diagonal/>
    </border>
    <border>
      <left/>
      <right style="medium">
        <color rgb="FFFF0000"/>
      </right>
      <top style="thin">
        <color indexed="64"/>
      </top>
      <bottom style="thin">
        <color indexed="64"/>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right style="medium">
        <color rgb="FFFF0000"/>
      </right>
      <top style="hair">
        <color indexed="64"/>
      </top>
      <bottom style="hair">
        <color indexed="64"/>
      </bottom>
      <diagonal/>
    </border>
    <border>
      <left style="thin">
        <color indexed="64"/>
      </left>
      <right style="medium">
        <color rgb="FFFF0000"/>
      </right>
      <top style="thin">
        <color indexed="64"/>
      </top>
      <bottom style="thin">
        <color indexed="64"/>
      </bottom>
      <diagonal/>
    </border>
    <border>
      <left/>
      <right style="medium">
        <color rgb="FFFF0000"/>
      </right>
      <top style="medium">
        <color indexed="64"/>
      </top>
      <bottom/>
      <diagonal/>
    </border>
    <border>
      <left/>
      <right style="double">
        <color rgb="FFFF0000"/>
      </right>
      <top/>
      <bottom style="medium">
        <color theme="1"/>
      </bottom>
      <diagonal/>
    </border>
    <border>
      <left style="double">
        <color rgb="FFFF0000"/>
      </left>
      <right/>
      <top/>
      <bottom style="medium">
        <color indexed="64"/>
      </bottom>
      <diagonal/>
    </border>
    <border>
      <left/>
      <right style="double">
        <color rgb="FFFF0000"/>
      </right>
      <top/>
      <bottom style="medium">
        <color indexed="64"/>
      </bottom>
      <diagonal/>
    </border>
    <border>
      <left style="medium">
        <color indexed="64"/>
      </left>
      <right/>
      <top/>
      <bottom/>
      <diagonal/>
    </border>
    <border>
      <left style="hair">
        <color rgb="FFFF0000"/>
      </left>
      <right style="hair">
        <color rgb="FFFF0000"/>
      </right>
      <top style="hair">
        <color rgb="FFFF0000"/>
      </top>
      <bottom style="hair">
        <color rgb="FFFF0000"/>
      </bottom>
      <diagonal/>
    </border>
    <border>
      <left/>
      <right style="medium">
        <color indexed="64"/>
      </right>
      <top/>
      <bottom/>
      <diagonal/>
    </border>
    <border>
      <left/>
      <right/>
      <top style="hair">
        <color rgb="FFFF0000"/>
      </top>
      <bottom style="hair">
        <color rgb="FFFF0000"/>
      </bottom>
      <diagonal/>
    </border>
    <border>
      <left/>
      <right style="hair">
        <color rgb="FFFF0000"/>
      </right>
      <top style="hair">
        <color rgb="FFFF0000"/>
      </top>
      <bottom style="hair">
        <color rgb="FFFF0000"/>
      </bottom>
      <diagonal/>
    </border>
    <border>
      <left style="medium">
        <color theme="1"/>
      </left>
      <right/>
      <top style="medium">
        <color theme="1"/>
      </top>
      <bottom/>
      <diagonal/>
    </border>
    <border>
      <left style="hair">
        <color rgb="FFFF0000"/>
      </left>
      <right/>
      <top style="hair">
        <color rgb="FFFF0000"/>
      </top>
      <bottom style="hair">
        <color rgb="FFFF0000"/>
      </bottom>
      <diagonal/>
    </border>
    <border>
      <left/>
      <right/>
      <top style="medium">
        <color rgb="FFFF0000"/>
      </top>
      <bottom style="medium">
        <color rgb="FFFF0000"/>
      </bottom>
      <diagonal/>
    </border>
    <border>
      <left/>
      <right/>
      <top style="hair">
        <color rgb="FFFF0000"/>
      </top>
      <bottom style="medium">
        <color rgb="FFFF0000"/>
      </bottom>
      <diagonal/>
    </border>
  </borders>
  <cellStyleXfs count="7">
    <xf numFmtId="0" fontId="0" fillId="0" borderId="0"/>
    <xf numFmtId="0" fontId="1" fillId="0" borderId="0"/>
    <xf numFmtId="0" fontId="2" fillId="0" borderId="0"/>
    <xf numFmtId="0" fontId="2" fillId="0" borderId="0"/>
    <xf numFmtId="0" fontId="1" fillId="0" borderId="0"/>
    <xf numFmtId="0" fontId="2" fillId="0" borderId="0"/>
    <xf numFmtId="0" fontId="116" fillId="0" borderId="0"/>
  </cellStyleXfs>
  <cellXfs count="952">
    <xf numFmtId="0" fontId="0" fillId="0" borderId="0" xfId="0"/>
    <xf numFmtId="0" fontId="0" fillId="0" borderId="0" xfId="0" applyProtection="1">
      <protection hidden="1"/>
    </xf>
    <xf numFmtId="0" fontId="2" fillId="0" borderId="0" xfId="0" applyFont="1"/>
    <xf numFmtId="0" fontId="35" fillId="0" borderId="0" xfId="0" applyFont="1"/>
    <xf numFmtId="0" fontId="0" fillId="0" borderId="54" xfId="0" applyBorder="1" applyProtection="1">
      <protection hidden="1"/>
    </xf>
    <xf numFmtId="0" fontId="0" fillId="0" borderId="55" xfId="0" applyBorder="1" applyProtection="1">
      <protection hidden="1"/>
    </xf>
    <xf numFmtId="0" fontId="0" fillId="0" borderId="56" xfId="0" applyBorder="1" applyProtection="1">
      <protection hidden="1"/>
    </xf>
    <xf numFmtId="0" fontId="0" fillId="0" borderId="57" xfId="0" applyBorder="1" applyProtection="1">
      <protection hidden="1"/>
    </xf>
    <xf numFmtId="0" fontId="0" fillId="0" borderId="58" xfId="0" applyBorder="1" applyProtection="1">
      <protection hidden="1"/>
    </xf>
    <xf numFmtId="0" fontId="1" fillId="0" borderId="0" xfId="2" applyFont="1" applyProtection="1">
      <protection hidden="1"/>
    </xf>
    <xf numFmtId="0" fontId="16" fillId="0" borderId="0" xfId="2" applyFont="1" applyAlignment="1" applyProtection="1">
      <alignment horizontal="center"/>
      <protection hidden="1"/>
    </xf>
    <xf numFmtId="49" fontId="10" fillId="0" borderId="0" xfId="2" applyNumberFormat="1" applyFont="1" applyAlignment="1" applyProtection="1">
      <alignment vertical="center"/>
      <protection hidden="1"/>
    </xf>
    <xf numFmtId="0" fontId="1" fillId="0" borderId="0" xfId="2" applyFont="1" applyAlignment="1" applyProtection="1">
      <alignment vertical="center"/>
      <protection hidden="1"/>
    </xf>
    <xf numFmtId="0" fontId="1" fillId="0" borderId="0" xfId="2" applyFont="1" applyAlignment="1" applyProtection="1">
      <alignment horizontal="left" vertical="center"/>
      <protection hidden="1"/>
    </xf>
    <xf numFmtId="0" fontId="6" fillId="0" borderId="0" xfId="2" applyFont="1" applyAlignment="1" applyProtection="1">
      <alignment horizontal="center"/>
      <protection hidden="1"/>
    </xf>
    <xf numFmtId="0" fontId="3" fillId="0" borderId="1" xfId="2" applyFont="1" applyBorder="1" applyAlignment="1" applyProtection="1">
      <alignment horizontal="center" vertical="center" wrapText="1"/>
      <protection hidden="1"/>
    </xf>
    <xf numFmtId="0" fontId="3" fillId="0" borderId="2" xfId="2" applyFont="1" applyBorder="1" applyAlignment="1" applyProtection="1">
      <alignment horizontal="center" wrapText="1"/>
      <protection hidden="1"/>
    </xf>
    <xf numFmtId="0" fontId="6" fillId="0" borderId="3" xfId="2" applyFont="1" applyBorder="1" applyAlignment="1" applyProtection="1">
      <alignment horizontal="center" vertical="center"/>
      <protection hidden="1"/>
    </xf>
    <xf numFmtId="0" fontId="6" fillId="0" borderId="0" xfId="2" applyFont="1" applyAlignment="1" applyProtection="1">
      <alignment horizontal="center" vertical="center"/>
      <protection hidden="1"/>
    </xf>
    <xf numFmtId="0" fontId="17" fillId="0" borderId="0" xfId="2" applyFont="1" applyAlignment="1" applyProtection="1">
      <alignment horizontal="center" vertical="center"/>
      <protection hidden="1"/>
    </xf>
    <xf numFmtId="0" fontId="6" fillId="0" borderId="0" xfId="2" applyFont="1" applyProtection="1">
      <protection hidden="1"/>
    </xf>
    <xf numFmtId="2" fontId="6" fillId="0" borderId="0" xfId="2" applyNumberFormat="1" applyFont="1" applyProtection="1">
      <protection hidden="1"/>
    </xf>
    <xf numFmtId="0" fontId="3" fillId="0" borderId="0" xfId="2" applyFont="1" applyAlignment="1" applyProtection="1">
      <alignment vertical="center"/>
      <protection hidden="1"/>
    </xf>
    <xf numFmtId="0" fontId="5" fillId="0" borderId="0" xfId="2" applyFont="1" applyAlignment="1" applyProtection="1">
      <alignment horizontal="center" vertical="center"/>
      <protection hidden="1"/>
    </xf>
    <xf numFmtId="1" fontId="11" fillId="0" borderId="0" xfId="2" applyNumberFormat="1" applyFont="1" applyAlignment="1" applyProtection="1">
      <alignment horizontal="center" vertical="center"/>
      <protection hidden="1"/>
    </xf>
    <xf numFmtId="0" fontId="3" fillId="0" borderId="0" xfId="2" applyFont="1" applyAlignment="1" applyProtection="1">
      <alignment horizontal="left" vertical="center"/>
      <protection hidden="1"/>
    </xf>
    <xf numFmtId="0" fontId="3" fillId="0" borderId="0" xfId="2" applyFont="1" applyAlignment="1" applyProtection="1">
      <alignment horizontal="right" vertical="center"/>
      <protection hidden="1"/>
    </xf>
    <xf numFmtId="0" fontId="19" fillId="0" borderId="0" xfId="2" applyFont="1" applyAlignment="1" applyProtection="1">
      <alignment horizontal="center"/>
      <protection hidden="1"/>
    </xf>
    <xf numFmtId="0" fontId="3" fillId="0" borderId="0" xfId="2" applyFont="1" applyAlignment="1" applyProtection="1">
      <alignment horizontal="left"/>
      <protection hidden="1"/>
    </xf>
    <xf numFmtId="0" fontId="7" fillId="0" borderId="0" xfId="2" applyFont="1" applyProtection="1">
      <protection hidden="1"/>
    </xf>
    <xf numFmtId="0" fontId="3" fillId="0" borderId="0" xfId="2" applyFont="1" applyProtection="1">
      <protection hidden="1"/>
    </xf>
    <xf numFmtId="0" fontId="9" fillId="0" borderId="0" xfId="2" applyFont="1" applyAlignment="1" applyProtection="1">
      <alignment horizontal="left" vertical="center" wrapText="1"/>
      <protection hidden="1"/>
    </xf>
    <xf numFmtId="0" fontId="3" fillId="0" borderId="4" xfId="2" applyFont="1" applyBorder="1" applyAlignment="1" applyProtection="1">
      <alignment vertical="center"/>
      <protection hidden="1"/>
    </xf>
    <xf numFmtId="0" fontId="8" fillId="0" borderId="5" xfId="2" applyFont="1" applyBorder="1" applyAlignment="1" applyProtection="1">
      <alignment horizontal="center" vertical="center"/>
      <protection hidden="1"/>
    </xf>
    <xf numFmtId="0" fontId="10" fillId="0" borderId="3" xfId="2" applyFont="1" applyBorder="1" applyProtection="1">
      <protection hidden="1"/>
    </xf>
    <xf numFmtId="0" fontId="10" fillId="0" borderId="0" xfId="2" applyFont="1" applyProtection="1">
      <protection hidden="1"/>
    </xf>
    <xf numFmtId="0" fontId="10" fillId="0" borderId="0" xfId="2" applyFont="1" applyAlignment="1" applyProtection="1">
      <alignment horizontal="center"/>
      <protection hidden="1"/>
    </xf>
    <xf numFmtId="0" fontId="8" fillId="0" borderId="0" xfId="2" applyFont="1" applyAlignment="1" applyProtection="1">
      <alignment horizontal="center" vertical="center"/>
      <protection hidden="1"/>
    </xf>
    <xf numFmtId="2" fontId="8" fillId="0" borderId="0" xfId="2" applyNumberFormat="1" applyFont="1" applyAlignment="1" applyProtection="1">
      <alignment horizontal="center" vertical="center"/>
      <protection hidden="1"/>
    </xf>
    <xf numFmtId="0" fontId="4" fillId="0" borderId="0" xfId="2" applyFont="1" applyAlignment="1" applyProtection="1">
      <alignment vertical="center"/>
      <protection hidden="1"/>
    </xf>
    <xf numFmtId="1" fontId="3" fillId="0" borderId="0" xfId="2" applyNumberFormat="1" applyFont="1" applyAlignment="1" applyProtection="1">
      <alignment horizontal="left" vertical="center"/>
      <protection hidden="1"/>
    </xf>
    <xf numFmtId="0" fontId="3" fillId="0" borderId="0" xfId="0" applyFont="1" applyAlignment="1" applyProtection="1">
      <alignment vertical="center" textRotation="90"/>
      <protection hidden="1"/>
    </xf>
    <xf numFmtId="0" fontId="8" fillId="0" borderId="0" xfId="0" applyFont="1" applyAlignment="1" applyProtection="1">
      <alignment horizontal="center" vertical="top" textRotation="90"/>
      <protection hidden="1"/>
    </xf>
    <xf numFmtId="0" fontId="3" fillId="0" borderId="2" xfId="2" applyFont="1" applyBorder="1" applyAlignment="1" applyProtection="1">
      <alignment horizontal="center" vertical="center" wrapText="1"/>
      <protection hidden="1"/>
    </xf>
    <xf numFmtId="0" fontId="1" fillId="0" borderId="0" xfId="2" applyFont="1" applyAlignment="1" applyProtection="1">
      <alignment horizontal="center"/>
      <protection hidden="1"/>
    </xf>
    <xf numFmtId="0" fontId="3" fillId="0" borderId="0" xfId="2" applyFont="1" applyAlignment="1" applyProtection="1">
      <alignment horizontal="center" vertical="center"/>
      <protection hidden="1"/>
    </xf>
    <xf numFmtId="0" fontId="1" fillId="0" borderId="59" xfId="2" applyFont="1" applyBorder="1" applyProtection="1">
      <protection hidden="1"/>
    </xf>
    <xf numFmtId="0" fontId="22" fillId="0" borderId="60" xfId="2" applyFont="1" applyBorder="1" applyAlignment="1" applyProtection="1">
      <alignment horizontal="center"/>
      <protection hidden="1"/>
    </xf>
    <xf numFmtId="0" fontId="22" fillId="0" borderId="60" xfId="2" applyFont="1" applyBorder="1" applyProtection="1">
      <protection hidden="1"/>
    </xf>
    <xf numFmtId="0" fontId="1" fillId="0" borderId="60" xfId="2" applyFont="1" applyBorder="1" applyProtection="1">
      <protection hidden="1"/>
    </xf>
    <xf numFmtId="0" fontId="1" fillId="0" borderId="61" xfId="2" applyFont="1" applyBorder="1" applyProtection="1">
      <protection hidden="1"/>
    </xf>
    <xf numFmtId="0" fontId="1" fillId="0" borderId="54" xfId="2" applyFont="1" applyBorder="1" applyProtection="1">
      <protection hidden="1"/>
    </xf>
    <xf numFmtId="0" fontId="6" fillId="0" borderId="0" xfId="2" applyFont="1" applyAlignment="1" applyProtection="1">
      <alignment horizontal="center" vertical="top" wrapText="1"/>
      <protection hidden="1"/>
    </xf>
    <xf numFmtId="0" fontId="1" fillId="0" borderId="55" xfId="2" applyFont="1" applyBorder="1" applyProtection="1">
      <protection hidden="1"/>
    </xf>
    <xf numFmtId="0" fontId="22" fillId="0" borderId="0" xfId="2" applyFont="1" applyAlignment="1" applyProtection="1">
      <alignment horizontal="center"/>
      <protection hidden="1"/>
    </xf>
    <xf numFmtId="0" fontId="22" fillId="0" borderId="0" xfId="2" applyFont="1" applyProtection="1">
      <protection hidden="1"/>
    </xf>
    <xf numFmtId="0" fontId="1" fillId="0" borderId="54" xfId="2" applyFont="1" applyBorder="1" applyAlignment="1" applyProtection="1">
      <alignment horizontal="center" vertical="center"/>
      <protection hidden="1"/>
    </xf>
    <xf numFmtId="0" fontId="24" fillId="0" borderId="6" xfId="2" applyFont="1" applyBorder="1" applyAlignment="1" applyProtection="1">
      <alignment horizontal="center" vertical="center" wrapText="1"/>
      <protection hidden="1"/>
    </xf>
    <xf numFmtId="0" fontId="10" fillId="0" borderId="6" xfId="2" applyFont="1" applyBorder="1" applyAlignment="1" applyProtection="1">
      <alignment horizontal="center" vertical="center" wrapText="1"/>
      <protection hidden="1"/>
    </xf>
    <xf numFmtId="0" fontId="1" fillId="0" borderId="55" xfId="2" applyFont="1" applyBorder="1" applyAlignment="1" applyProtection="1">
      <alignment horizontal="center" vertical="center"/>
      <protection hidden="1"/>
    </xf>
    <xf numFmtId="0" fontId="25" fillId="0" borderId="6" xfId="2" applyFont="1" applyBorder="1" applyAlignment="1" applyProtection="1">
      <alignment horizontal="center" vertical="center"/>
      <protection hidden="1"/>
    </xf>
    <xf numFmtId="0" fontId="22" fillId="0" borderId="0" xfId="2" applyFont="1" applyAlignment="1" applyProtection="1">
      <alignment horizontal="left" vertical="center"/>
      <protection hidden="1"/>
    </xf>
    <xf numFmtId="0" fontId="22" fillId="0" borderId="0" xfId="2" applyFont="1" applyAlignment="1" applyProtection="1">
      <alignment horizontal="center" vertical="top" wrapText="1"/>
      <protection hidden="1"/>
    </xf>
    <xf numFmtId="0" fontId="22" fillId="0" borderId="0" xfId="2" applyFont="1" applyAlignment="1" applyProtection="1">
      <alignment horizontal="justify" vertical="top" wrapText="1"/>
      <protection hidden="1"/>
    </xf>
    <xf numFmtId="0" fontId="1" fillId="0" borderId="0" xfId="2" applyFont="1" applyAlignment="1" applyProtection="1">
      <alignment vertical="top"/>
      <protection hidden="1"/>
    </xf>
    <xf numFmtId="0" fontId="1" fillId="0" borderId="0" xfId="2" applyFont="1" applyAlignment="1" applyProtection="1">
      <alignment vertical="top" wrapText="1"/>
      <protection hidden="1"/>
    </xf>
    <xf numFmtId="0" fontId="1" fillId="0" borderId="0" xfId="2" applyFont="1" applyAlignment="1" applyProtection="1">
      <alignment horizontal="center" vertical="top" wrapText="1"/>
      <protection hidden="1"/>
    </xf>
    <xf numFmtId="0" fontId="1" fillId="0" borderId="56" xfId="2" applyFont="1" applyBorder="1" applyProtection="1">
      <protection hidden="1"/>
    </xf>
    <xf numFmtId="0" fontId="22" fillId="0" borderId="57" xfId="2" applyFont="1" applyBorder="1" applyAlignment="1" applyProtection="1">
      <alignment horizontal="center"/>
      <protection hidden="1"/>
    </xf>
    <xf numFmtId="0" fontId="1" fillId="0" borderId="57" xfId="2" applyFont="1" applyBorder="1" applyAlignment="1" applyProtection="1">
      <alignment horizontal="center" vertical="top" wrapText="1"/>
      <protection hidden="1"/>
    </xf>
    <xf numFmtId="0" fontId="1" fillId="0" borderId="57" xfId="2" applyFont="1" applyBorder="1" applyProtection="1">
      <protection hidden="1"/>
    </xf>
    <xf numFmtId="0" fontId="1" fillId="0" borderId="58" xfId="2" applyFont="1" applyBorder="1" applyProtection="1">
      <protection hidden="1"/>
    </xf>
    <xf numFmtId="0" fontId="1" fillId="0" borderId="0" xfId="2" applyFont="1" applyAlignment="1" applyProtection="1">
      <alignment wrapText="1"/>
      <protection hidden="1"/>
    </xf>
    <xf numFmtId="165" fontId="11" fillId="0" borderId="0" xfId="2" applyNumberFormat="1" applyFont="1" applyProtection="1">
      <protection hidden="1"/>
    </xf>
    <xf numFmtId="166" fontId="27" fillId="0" borderId="0" xfId="2" applyNumberFormat="1" applyFont="1" applyProtection="1">
      <protection hidden="1"/>
    </xf>
    <xf numFmtId="0" fontId="35" fillId="0" borderId="0" xfId="0" applyFont="1" applyAlignment="1">
      <alignment horizontal="left" vertical="center"/>
    </xf>
    <xf numFmtId="0" fontId="38" fillId="0" borderId="62" xfId="0" applyFont="1" applyBorder="1" applyAlignment="1" applyProtection="1">
      <alignment horizontal="center" vertical="center" wrapText="1"/>
      <protection hidden="1"/>
    </xf>
    <xf numFmtId="0" fontId="38" fillId="0" borderId="0" xfId="0" applyFont="1" applyAlignment="1" applyProtection="1">
      <alignment horizontal="center" vertical="center"/>
      <protection hidden="1"/>
    </xf>
    <xf numFmtId="0" fontId="39" fillId="0" borderId="6" xfId="0" applyFont="1" applyBorder="1" applyAlignment="1" applyProtection="1">
      <alignment horizontal="center" vertical="center"/>
      <protection hidden="1"/>
    </xf>
    <xf numFmtId="0" fontId="39" fillId="0" borderId="0" xfId="0" applyFont="1" applyAlignment="1" applyProtection="1">
      <alignment horizontal="center" vertical="center"/>
      <protection hidden="1"/>
    </xf>
    <xf numFmtId="0" fontId="40" fillId="0" borderId="0" xfId="0" applyFont="1" applyAlignment="1" applyProtection="1">
      <alignment vertical="center"/>
      <protection hidden="1"/>
    </xf>
    <xf numFmtId="0" fontId="41" fillId="0" borderId="7" xfId="0" applyFont="1" applyBorder="1" applyAlignment="1" applyProtection="1">
      <alignment vertical="center"/>
      <protection hidden="1"/>
    </xf>
    <xf numFmtId="0" fontId="42" fillId="0" borderId="63" xfId="0" applyFont="1" applyBorder="1" applyAlignment="1" applyProtection="1">
      <alignment vertical="center" wrapText="1"/>
      <protection hidden="1"/>
    </xf>
    <xf numFmtId="0" fontId="43" fillId="0" borderId="62" xfId="0" applyFont="1" applyBorder="1" applyAlignment="1" applyProtection="1">
      <alignment vertical="center"/>
      <protection hidden="1"/>
    </xf>
    <xf numFmtId="0" fontId="43" fillId="0" borderId="0" xfId="0" applyFont="1" applyAlignment="1" applyProtection="1">
      <alignment vertical="center"/>
      <protection hidden="1"/>
    </xf>
    <xf numFmtId="0" fontId="44" fillId="0" borderId="0" xfId="0" applyFont="1" applyAlignment="1" applyProtection="1">
      <alignment horizontal="center" vertical="center"/>
      <protection hidden="1"/>
    </xf>
    <xf numFmtId="0" fontId="40" fillId="0" borderId="7" xfId="0" applyFont="1" applyBorder="1" applyAlignment="1" applyProtection="1">
      <alignment vertical="center"/>
      <protection hidden="1"/>
    </xf>
    <xf numFmtId="0" fontId="45" fillId="0" borderId="0" xfId="0" applyFont="1" applyAlignment="1" applyProtection="1">
      <alignment vertical="center"/>
      <protection hidden="1"/>
    </xf>
    <xf numFmtId="0" fontId="40" fillId="0" borderId="8" xfId="0" applyFont="1" applyBorder="1" applyAlignment="1" applyProtection="1">
      <alignment vertical="center"/>
      <protection hidden="1"/>
    </xf>
    <xf numFmtId="0" fontId="40" fillId="0" borderId="9" xfId="0" applyFont="1" applyBorder="1" applyAlignment="1" applyProtection="1">
      <alignment vertical="center"/>
      <protection hidden="1"/>
    </xf>
    <xf numFmtId="0" fontId="42" fillId="0" borderId="64" xfId="0" applyFont="1" applyBorder="1" applyAlignment="1" applyProtection="1">
      <alignment vertical="center" wrapText="1"/>
      <protection hidden="1"/>
    </xf>
    <xf numFmtId="0" fontId="40" fillId="0" borderId="0" xfId="0" applyFont="1" applyProtection="1">
      <protection hidden="1"/>
    </xf>
    <xf numFmtId="0" fontId="40" fillId="0" borderId="63" xfId="0" applyFont="1" applyBorder="1" applyProtection="1">
      <protection hidden="1"/>
    </xf>
    <xf numFmtId="0" fontId="38" fillId="0" borderId="0" xfId="0" applyFont="1" applyAlignment="1" applyProtection="1">
      <alignment vertical="center"/>
      <protection hidden="1"/>
    </xf>
    <xf numFmtId="0" fontId="40" fillId="0" borderId="62" xfId="0" applyFont="1" applyBorder="1" applyAlignment="1" applyProtection="1">
      <alignment vertical="center"/>
      <protection hidden="1"/>
    </xf>
    <xf numFmtId="0" fontId="40" fillId="0" borderId="63" xfId="0" applyFont="1" applyBorder="1" applyAlignment="1" applyProtection="1">
      <alignment vertical="center"/>
      <protection hidden="1"/>
    </xf>
    <xf numFmtId="0" fontId="46" fillId="0" borderId="0" xfId="0" applyFont="1" applyAlignment="1" applyProtection="1">
      <alignment horizontal="center" vertical="center"/>
      <protection hidden="1"/>
    </xf>
    <xf numFmtId="0" fontId="40" fillId="0" borderId="0" xfId="0" applyFont="1" applyAlignment="1" applyProtection="1">
      <alignment horizontal="center" vertical="center"/>
      <protection hidden="1"/>
    </xf>
    <xf numFmtId="0" fontId="39" fillId="0" borderId="6" xfId="0" quotePrefix="1" applyFont="1" applyBorder="1" applyAlignment="1" applyProtection="1">
      <alignment horizontal="center" vertical="center"/>
      <protection hidden="1"/>
    </xf>
    <xf numFmtId="0" fontId="40" fillId="0" borderId="65" xfId="0" applyFont="1" applyBorder="1" applyAlignment="1" applyProtection="1">
      <alignment vertical="center"/>
      <protection hidden="1"/>
    </xf>
    <xf numFmtId="0" fontId="40" fillId="0" borderId="10" xfId="0" applyFont="1" applyBorder="1" applyAlignment="1" applyProtection="1">
      <alignment vertical="center"/>
      <protection hidden="1"/>
    </xf>
    <xf numFmtId="0" fontId="38" fillId="0" borderId="10" xfId="0" applyFont="1" applyBorder="1" applyAlignment="1" applyProtection="1">
      <alignment vertical="center"/>
      <protection hidden="1"/>
    </xf>
    <xf numFmtId="0" fontId="40" fillId="0" borderId="66" xfId="0" applyFont="1" applyBorder="1" applyAlignment="1" applyProtection="1">
      <alignment vertical="center"/>
      <protection hidden="1"/>
    </xf>
    <xf numFmtId="0" fontId="38" fillId="0" borderId="62" xfId="0" applyFont="1" applyBorder="1" applyAlignment="1" applyProtection="1">
      <alignment vertical="center"/>
      <protection hidden="1"/>
    </xf>
    <xf numFmtId="0" fontId="40" fillId="0" borderId="11" xfId="0" applyFont="1" applyBorder="1" applyAlignment="1" applyProtection="1">
      <alignment vertical="center"/>
      <protection hidden="1"/>
    </xf>
    <xf numFmtId="0" fontId="38" fillId="0" borderId="6" xfId="0" applyFont="1" applyBorder="1" applyAlignment="1" applyProtection="1">
      <alignment horizontal="center" vertical="center"/>
      <protection hidden="1"/>
    </xf>
    <xf numFmtId="0" fontId="42" fillId="0" borderId="0" xfId="0" applyFont="1" applyAlignment="1" applyProtection="1">
      <alignment vertical="center"/>
      <protection hidden="1"/>
    </xf>
    <xf numFmtId="0" fontId="47" fillId="0" borderId="0" xfId="0" applyFont="1" applyAlignment="1" applyProtection="1">
      <alignment vertical="center"/>
      <protection hidden="1"/>
    </xf>
    <xf numFmtId="0" fontId="47" fillId="0" borderId="63" xfId="0" applyFont="1" applyBorder="1" applyAlignment="1" applyProtection="1">
      <alignment vertical="center"/>
      <protection hidden="1"/>
    </xf>
    <xf numFmtId="0" fontId="45" fillId="0" borderId="0" xfId="0" applyFont="1" applyAlignment="1" applyProtection="1">
      <alignment horizontal="center" vertical="center"/>
      <protection hidden="1"/>
    </xf>
    <xf numFmtId="0" fontId="47" fillId="0" borderId="12" xfId="0" applyFont="1" applyBorder="1" applyAlignment="1" applyProtection="1">
      <alignment vertical="center"/>
      <protection hidden="1"/>
    </xf>
    <xf numFmtId="0" fontId="47" fillId="0" borderId="67" xfId="0" applyFont="1" applyBorder="1" applyAlignment="1" applyProtection="1">
      <alignment vertical="center"/>
      <protection hidden="1"/>
    </xf>
    <xf numFmtId="0" fontId="42" fillId="0" borderId="62" xfId="0" applyFont="1" applyBorder="1" applyAlignment="1" applyProtection="1">
      <alignment vertical="center"/>
      <protection hidden="1"/>
    </xf>
    <xf numFmtId="0" fontId="40" fillId="0" borderId="68" xfId="0" applyFont="1" applyBorder="1" applyAlignment="1" applyProtection="1">
      <alignment vertical="center"/>
      <protection hidden="1"/>
    </xf>
    <xf numFmtId="0" fontId="45" fillId="0" borderId="9" xfId="0" applyFont="1" applyBorder="1" applyAlignment="1" applyProtection="1">
      <alignment vertical="center"/>
      <protection hidden="1"/>
    </xf>
    <xf numFmtId="0" fontId="45" fillId="0" borderId="13" xfId="0" applyFont="1" applyBorder="1" applyAlignment="1" applyProtection="1">
      <alignment vertical="center"/>
      <protection hidden="1"/>
    </xf>
    <xf numFmtId="0" fontId="40" fillId="0" borderId="13" xfId="0" applyFont="1" applyBorder="1" applyAlignment="1" applyProtection="1">
      <alignment vertical="center"/>
      <protection hidden="1"/>
    </xf>
    <xf numFmtId="0" fontId="48" fillId="0" borderId="0" xfId="0" applyFont="1" applyAlignment="1" applyProtection="1">
      <alignment vertical="center"/>
      <protection hidden="1"/>
    </xf>
    <xf numFmtId="2" fontId="49" fillId="0" borderId="0" xfId="0" applyNumberFormat="1" applyFont="1" applyAlignment="1" applyProtection="1">
      <alignment vertical="center"/>
      <protection hidden="1"/>
    </xf>
    <xf numFmtId="0" fontId="40" fillId="0" borderId="14" xfId="0" applyFont="1" applyBorder="1" applyAlignment="1" applyProtection="1">
      <alignment vertical="center"/>
      <protection hidden="1"/>
    </xf>
    <xf numFmtId="2" fontId="50" fillId="0" borderId="0" xfId="0" applyNumberFormat="1" applyFont="1" applyAlignment="1" applyProtection="1">
      <alignment vertical="center"/>
      <protection hidden="1"/>
    </xf>
    <xf numFmtId="0" fontId="40" fillId="0" borderId="12" xfId="0" applyFont="1" applyBorder="1" applyAlignment="1" applyProtection="1">
      <alignment vertical="center"/>
      <protection hidden="1"/>
    </xf>
    <xf numFmtId="0" fontId="40" fillId="0" borderId="15" xfId="0" applyFont="1" applyBorder="1" applyAlignment="1" applyProtection="1">
      <alignment vertical="center"/>
      <protection hidden="1"/>
    </xf>
    <xf numFmtId="0" fontId="38" fillId="0" borderId="0" xfId="0" applyFont="1" applyAlignment="1" applyProtection="1">
      <alignment vertical="center" wrapText="1"/>
      <protection hidden="1"/>
    </xf>
    <xf numFmtId="0" fontId="38" fillId="0" borderId="63" xfId="0" applyFont="1" applyBorder="1" applyAlignment="1" applyProtection="1">
      <alignment vertical="center"/>
      <protection hidden="1"/>
    </xf>
    <xf numFmtId="0" fontId="40" fillId="0" borderId="64" xfId="0" applyFont="1" applyBorder="1" applyAlignment="1" applyProtection="1">
      <alignment vertical="center"/>
      <protection hidden="1"/>
    </xf>
    <xf numFmtId="0" fontId="40" fillId="0" borderId="62" xfId="0" quotePrefix="1" applyFont="1" applyBorder="1" applyAlignment="1" applyProtection="1">
      <alignment vertical="center"/>
      <protection hidden="1"/>
    </xf>
    <xf numFmtId="0" fontId="40" fillId="0" borderId="69" xfId="0" applyFont="1" applyBorder="1" applyAlignment="1" applyProtection="1">
      <alignment vertical="center"/>
      <protection hidden="1"/>
    </xf>
    <xf numFmtId="0" fontId="40" fillId="0" borderId="70" xfId="0" applyFont="1" applyBorder="1" applyAlignment="1" applyProtection="1">
      <alignment vertical="center"/>
      <protection hidden="1"/>
    </xf>
    <xf numFmtId="0" fontId="40" fillId="0" borderId="70" xfId="0" applyFont="1" applyBorder="1" applyProtection="1">
      <protection hidden="1"/>
    </xf>
    <xf numFmtId="0" fontId="40" fillId="0" borderId="71" xfId="0" applyFont="1" applyBorder="1" applyAlignment="1" applyProtection="1">
      <alignment vertical="center"/>
      <protection hidden="1"/>
    </xf>
    <xf numFmtId="0" fontId="51" fillId="0" borderId="0" xfId="0" applyFont="1" applyAlignment="1" applyProtection="1">
      <alignment vertical="center"/>
      <protection hidden="1"/>
    </xf>
    <xf numFmtId="0" fontId="52" fillId="0" borderId="0" xfId="0" applyFont="1" applyAlignment="1" applyProtection="1">
      <alignment vertical="center"/>
      <protection hidden="1"/>
    </xf>
    <xf numFmtId="0" fontId="53" fillId="0" borderId="0" xfId="0" applyFont="1" applyAlignment="1" applyProtection="1">
      <alignment vertical="center"/>
      <protection hidden="1"/>
    </xf>
    <xf numFmtId="0" fontId="52" fillId="0" borderId="62" xfId="0" applyFont="1" applyBorder="1" applyAlignment="1" applyProtection="1">
      <alignment vertical="center"/>
      <protection hidden="1"/>
    </xf>
    <xf numFmtId="0" fontId="41" fillId="0" borderId="0" xfId="0" applyFont="1" applyAlignment="1" applyProtection="1">
      <alignment vertical="center"/>
      <protection hidden="1"/>
    </xf>
    <xf numFmtId="0" fontId="54" fillId="0" borderId="6" xfId="0" applyFont="1" applyBorder="1" applyAlignment="1" applyProtection="1">
      <alignment horizontal="center" vertical="center"/>
      <protection hidden="1"/>
    </xf>
    <xf numFmtId="0" fontId="45" fillId="0" borderId="62" xfId="0" applyFont="1" applyBorder="1" applyAlignment="1" applyProtection="1">
      <alignment vertical="center"/>
      <protection hidden="1"/>
    </xf>
    <xf numFmtId="0" fontId="55" fillId="0" borderId="54" xfId="0" quotePrefix="1" applyFont="1" applyBorder="1" applyAlignment="1" applyProtection="1">
      <alignment horizontal="center" vertical="center"/>
      <protection hidden="1"/>
    </xf>
    <xf numFmtId="0" fontId="55" fillId="0" borderId="0" xfId="0" applyFont="1" applyAlignment="1" applyProtection="1">
      <alignment vertical="center"/>
      <protection hidden="1"/>
    </xf>
    <xf numFmtId="0" fontId="40" fillId="0" borderId="55" xfId="0" applyFont="1" applyBorder="1" applyAlignment="1" applyProtection="1">
      <alignment vertical="center"/>
      <protection hidden="1"/>
    </xf>
    <xf numFmtId="0" fontId="40" fillId="0" borderId="54" xfId="0" applyFont="1" applyBorder="1" applyAlignment="1" applyProtection="1">
      <alignment vertical="center"/>
      <protection hidden="1"/>
    </xf>
    <xf numFmtId="0" fontId="40" fillId="0" borderId="72" xfId="0" applyFont="1" applyBorder="1" applyAlignment="1" applyProtection="1">
      <alignment vertical="center"/>
      <protection hidden="1"/>
    </xf>
    <xf numFmtId="0" fontId="40" fillId="0" borderId="73" xfId="0" applyFont="1" applyBorder="1" applyAlignment="1" applyProtection="1">
      <alignment vertical="center"/>
      <protection hidden="1"/>
    </xf>
    <xf numFmtId="0" fontId="40" fillId="0" borderId="73" xfId="0" applyFont="1" applyBorder="1" applyProtection="1">
      <protection hidden="1"/>
    </xf>
    <xf numFmtId="0" fontId="40" fillId="0" borderId="74" xfId="0" applyFont="1" applyBorder="1" applyAlignment="1" applyProtection="1">
      <alignment vertical="center"/>
      <protection hidden="1"/>
    </xf>
    <xf numFmtId="2" fontId="56" fillId="0" borderId="0" xfId="0" applyNumberFormat="1" applyFont="1" applyAlignment="1" applyProtection="1">
      <alignment vertical="center"/>
      <protection hidden="1"/>
    </xf>
    <xf numFmtId="0" fontId="40" fillId="0" borderId="75" xfId="0" applyFont="1" applyBorder="1" applyAlignment="1" applyProtection="1">
      <alignment vertical="center"/>
      <protection hidden="1"/>
    </xf>
    <xf numFmtId="0" fontId="40" fillId="0" borderId="76" xfId="0" applyFont="1" applyBorder="1" applyAlignment="1" applyProtection="1">
      <alignment vertical="center"/>
      <protection hidden="1"/>
    </xf>
    <xf numFmtId="0" fontId="40" fillId="0" borderId="54" xfId="0" quotePrefix="1" applyFont="1" applyBorder="1" applyAlignment="1" applyProtection="1">
      <alignment vertical="center" wrapText="1"/>
      <protection hidden="1"/>
    </xf>
    <xf numFmtId="0" fontId="40" fillId="0" borderId="55" xfId="0" applyFont="1" applyBorder="1" applyProtection="1">
      <protection hidden="1"/>
    </xf>
    <xf numFmtId="0" fontId="40" fillId="0" borderId="0" xfId="0" applyFont="1" applyAlignment="1" applyProtection="1">
      <alignment horizontal="left" vertical="center" wrapText="1"/>
      <protection hidden="1"/>
    </xf>
    <xf numFmtId="0" fontId="40" fillId="0" borderId="55" xfId="0" applyFont="1" applyBorder="1" applyAlignment="1" applyProtection="1">
      <alignment horizontal="left" vertical="center" wrapText="1"/>
      <protection hidden="1"/>
    </xf>
    <xf numFmtId="0" fontId="40" fillId="0" borderId="54" xfId="0" quotePrefix="1" applyFont="1" applyBorder="1" applyAlignment="1" applyProtection="1">
      <alignment vertical="center"/>
      <protection hidden="1"/>
    </xf>
    <xf numFmtId="0" fontId="45" fillId="0" borderId="55" xfId="0" applyFont="1" applyBorder="1" applyAlignment="1" applyProtection="1">
      <alignment vertical="center"/>
      <protection hidden="1"/>
    </xf>
    <xf numFmtId="0" fontId="40" fillId="0" borderId="54" xfId="0" applyFont="1" applyBorder="1" applyProtection="1">
      <protection hidden="1"/>
    </xf>
    <xf numFmtId="0" fontId="40" fillId="0" borderId="56" xfId="0" applyFont="1" applyBorder="1" applyProtection="1">
      <protection hidden="1"/>
    </xf>
    <xf numFmtId="0" fontId="40" fillId="0" borderId="57" xfId="0" applyFont="1" applyBorder="1" applyProtection="1">
      <protection hidden="1"/>
    </xf>
    <xf numFmtId="0" fontId="40" fillId="0" borderId="58" xfId="0" applyFont="1" applyBorder="1" applyProtection="1">
      <protection hidden="1"/>
    </xf>
    <xf numFmtId="0" fontId="40" fillId="0" borderId="61" xfId="0" applyFont="1" applyBorder="1" applyAlignment="1" applyProtection="1">
      <alignment horizontal="center" vertical="center"/>
      <protection hidden="1"/>
    </xf>
    <xf numFmtId="0" fontId="40" fillId="0" borderId="54" xfId="0" applyFont="1" applyBorder="1" applyAlignment="1" applyProtection="1">
      <alignment horizontal="center" vertical="center"/>
      <protection hidden="1"/>
    </xf>
    <xf numFmtId="0" fontId="40" fillId="0" borderId="55" xfId="0" applyFont="1" applyBorder="1" applyAlignment="1" applyProtection="1">
      <alignment horizontal="center" vertical="center"/>
      <protection hidden="1"/>
    </xf>
    <xf numFmtId="0" fontId="57" fillId="0" borderId="0" xfId="0" applyFont="1" applyAlignment="1" applyProtection="1">
      <alignment horizontal="center" vertical="center"/>
      <protection hidden="1"/>
    </xf>
    <xf numFmtId="0" fontId="40" fillId="0" borderId="17" xfId="0" applyFont="1" applyBorder="1" applyProtection="1">
      <protection hidden="1"/>
    </xf>
    <xf numFmtId="0" fontId="48" fillId="0" borderId="54" xfId="0" applyFont="1" applyBorder="1" applyProtection="1">
      <protection hidden="1"/>
    </xf>
    <xf numFmtId="0" fontId="45" fillId="0" borderId="0" xfId="0" applyFont="1" applyProtection="1">
      <protection hidden="1"/>
    </xf>
    <xf numFmtId="0" fontId="41" fillId="0" borderId="54" xfId="0" applyFont="1" applyBorder="1" applyProtection="1">
      <protection hidden="1"/>
    </xf>
    <xf numFmtId="0" fontId="40" fillId="0" borderId="7" xfId="0" applyFont="1" applyBorder="1" applyProtection="1">
      <protection hidden="1"/>
    </xf>
    <xf numFmtId="0" fontId="40" fillId="0" borderId="18" xfId="0" applyFont="1" applyBorder="1" applyProtection="1">
      <protection hidden="1"/>
    </xf>
    <xf numFmtId="0" fontId="40" fillId="0" borderId="19" xfId="0" applyFont="1" applyBorder="1" applyProtection="1">
      <protection hidden="1"/>
    </xf>
    <xf numFmtId="0" fontId="40" fillId="0" borderId="11" xfId="0" applyFont="1" applyBorder="1" applyProtection="1">
      <protection hidden="1"/>
    </xf>
    <xf numFmtId="0" fontId="52" fillId="0" borderId="0" xfId="0" applyFont="1" applyProtection="1">
      <protection hidden="1"/>
    </xf>
    <xf numFmtId="0" fontId="40" fillId="0" borderId="8" xfId="0" applyFont="1" applyBorder="1" applyProtection="1">
      <protection hidden="1"/>
    </xf>
    <xf numFmtId="0" fontId="40" fillId="0" borderId="9" xfId="0" applyFont="1" applyBorder="1" applyProtection="1">
      <protection hidden="1"/>
    </xf>
    <xf numFmtId="0" fontId="40" fillId="0" borderId="9" xfId="0" applyFont="1" applyBorder="1" applyAlignment="1" applyProtection="1">
      <alignment horizontal="center"/>
      <protection hidden="1"/>
    </xf>
    <xf numFmtId="0" fontId="40" fillId="0" borderId="13" xfId="0" applyFont="1" applyBorder="1" applyAlignment="1" applyProtection="1">
      <alignment horizontal="center"/>
      <protection hidden="1"/>
    </xf>
    <xf numFmtId="0" fontId="51" fillId="0" borderId="0" xfId="0" applyFont="1" applyProtection="1">
      <protection hidden="1"/>
    </xf>
    <xf numFmtId="0" fontId="51" fillId="0" borderId="55" xfId="0" applyFont="1" applyBorder="1" applyAlignment="1" applyProtection="1">
      <alignment vertical="center"/>
      <protection hidden="1"/>
    </xf>
    <xf numFmtId="0" fontId="38" fillId="0" borderId="0" xfId="0" applyFont="1" applyProtection="1">
      <protection hidden="1"/>
    </xf>
    <xf numFmtId="0" fontId="47" fillId="0" borderId="6" xfId="0" applyFont="1" applyBorder="1" applyAlignment="1" applyProtection="1">
      <alignment horizontal="center" vertical="center"/>
      <protection hidden="1"/>
    </xf>
    <xf numFmtId="0" fontId="47" fillId="0" borderId="54" xfId="0" applyFont="1" applyBorder="1" applyAlignment="1" applyProtection="1">
      <alignment horizontal="center" vertical="center"/>
      <protection hidden="1"/>
    </xf>
    <xf numFmtId="0" fontId="47" fillId="0" borderId="0" xfId="0" applyFont="1" applyAlignment="1" applyProtection="1">
      <alignment horizontal="center" vertical="center"/>
      <protection hidden="1"/>
    </xf>
    <xf numFmtId="0" fontId="47" fillId="0" borderId="20" xfId="0" applyFont="1" applyBorder="1" applyAlignment="1" applyProtection="1">
      <alignment horizontal="center" vertical="center"/>
      <protection hidden="1"/>
    </xf>
    <xf numFmtId="0" fontId="47" fillId="0" borderId="55" xfId="0" applyFont="1" applyBorder="1" applyAlignment="1" applyProtection="1">
      <alignment horizontal="center" vertical="center"/>
      <protection hidden="1"/>
    </xf>
    <xf numFmtId="0" fontId="53" fillId="0" borderId="0" xfId="0" applyFont="1" applyAlignment="1" applyProtection="1">
      <alignment horizontal="left" vertical="center"/>
      <protection hidden="1"/>
    </xf>
    <xf numFmtId="0" fontId="45" fillId="0" borderId="55" xfId="0" applyFont="1" applyBorder="1" applyProtection="1">
      <protection hidden="1"/>
    </xf>
    <xf numFmtId="0" fontId="38" fillId="0" borderId="77" xfId="0" applyFont="1" applyBorder="1" applyProtection="1">
      <protection hidden="1"/>
    </xf>
    <xf numFmtId="0" fontId="41" fillId="0" borderId="54" xfId="0" applyFont="1" applyBorder="1" applyAlignment="1" applyProtection="1">
      <alignment vertical="center"/>
      <protection hidden="1"/>
    </xf>
    <xf numFmtId="0" fontId="40" fillId="0" borderId="0" xfId="0" applyFont="1" applyAlignment="1" applyProtection="1">
      <alignment horizontal="left" vertical="center"/>
      <protection hidden="1"/>
    </xf>
    <xf numFmtId="0" fontId="45" fillId="0" borderId="0" xfId="0" applyFont="1" applyAlignment="1" applyProtection="1">
      <alignment horizontal="left" vertical="center"/>
      <protection hidden="1"/>
    </xf>
    <xf numFmtId="0" fontId="45" fillId="0" borderId="0" xfId="0" applyFont="1" applyAlignment="1" applyProtection="1">
      <alignment horizontal="left"/>
      <protection hidden="1"/>
    </xf>
    <xf numFmtId="0" fontId="58" fillId="0" borderId="0" xfId="0" applyFont="1" applyProtection="1">
      <protection hidden="1"/>
    </xf>
    <xf numFmtId="0" fontId="40" fillId="0" borderId="0" xfId="0" applyFont="1" applyAlignment="1" applyProtection="1">
      <alignment horizontal="center"/>
      <protection hidden="1"/>
    </xf>
    <xf numFmtId="0" fontId="59" fillId="0" borderId="0" xfId="0" applyFont="1" applyProtection="1">
      <protection hidden="1"/>
    </xf>
    <xf numFmtId="0" fontId="0" fillId="2" borderId="0" xfId="0" applyFill="1" applyProtection="1">
      <protection hidden="1"/>
    </xf>
    <xf numFmtId="0" fontId="35" fillId="2" borderId="0" xfId="0" applyFont="1" applyFill="1"/>
    <xf numFmtId="0" fontId="35" fillId="2" borderId="0" xfId="0" applyFont="1" applyFill="1" applyProtection="1">
      <protection hidden="1"/>
    </xf>
    <xf numFmtId="0" fontId="0" fillId="2" borderId="0" xfId="0" applyFill="1"/>
    <xf numFmtId="0" fontId="2" fillId="2" borderId="0" xfId="0" applyFont="1" applyFill="1"/>
    <xf numFmtId="17" fontId="0" fillId="2" borderId="0" xfId="0" applyNumberFormat="1" applyFill="1"/>
    <xf numFmtId="0" fontId="35" fillId="2" borderId="0" xfId="0" applyFont="1" applyFill="1" applyAlignment="1" applyProtection="1">
      <alignment horizontal="center" vertical="center"/>
      <protection hidden="1"/>
    </xf>
    <xf numFmtId="0" fontId="35" fillId="2" borderId="0" xfId="0" applyFont="1" applyFill="1" applyAlignment="1" applyProtection="1">
      <alignment vertical="center"/>
      <protection hidden="1"/>
    </xf>
    <xf numFmtId="0" fontId="35" fillId="2" borderId="0" xfId="0" applyFont="1" applyFill="1" applyAlignment="1">
      <alignment vertical="center"/>
    </xf>
    <xf numFmtId="0" fontId="0" fillId="2" borderId="0" xfId="0" applyFill="1" applyAlignment="1">
      <alignment vertical="center"/>
    </xf>
    <xf numFmtId="0" fontId="0" fillId="0" borderId="54" xfId="0" applyBorder="1" applyAlignment="1" applyProtection="1">
      <alignment vertical="center"/>
      <protection hidden="1"/>
    </xf>
    <xf numFmtId="0" fontId="0" fillId="0" borderId="0" xfId="0" applyAlignment="1" applyProtection="1">
      <alignment vertical="center"/>
      <protection hidden="1"/>
    </xf>
    <xf numFmtId="0" fontId="0" fillId="0" borderId="55" xfId="0" applyBorder="1" applyAlignment="1" applyProtection="1">
      <alignment vertical="center"/>
      <protection hidden="1"/>
    </xf>
    <xf numFmtId="0" fontId="1" fillId="2" borderId="0" xfId="2" applyFont="1" applyFill="1" applyProtection="1">
      <protection hidden="1"/>
    </xf>
    <xf numFmtId="0" fontId="1" fillId="2" borderId="0" xfId="2" applyFont="1" applyFill="1"/>
    <xf numFmtId="0" fontId="15" fillId="2" borderId="0" xfId="2" applyFont="1" applyFill="1"/>
    <xf numFmtId="0" fontId="15" fillId="2" borderId="0" xfId="2" applyFont="1" applyFill="1" applyProtection="1">
      <protection hidden="1"/>
    </xf>
    <xf numFmtId="0" fontId="5" fillId="2" borderId="0" xfId="2" applyFont="1" applyFill="1" applyAlignment="1">
      <alignment horizontal="center"/>
    </xf>
    <xf numFmtId="0" fontId="16" fillId="2" borderId="0" xfId="2" applyFont="1" applyFill="1" applyAlignment="1">
      <alignment horizontal="center"/>
    </xf>
    <xf numFmtId="0" fontId="6" fillId="2" borderId="0" xfId="2" applyFont="1" applyFill="1" applyAlignment="1">
      <alignment horizontal="center"/>
    </xf>
    <xf numFmtId="0" fontId="13" fillId="2" borderId="0" xfId="2" applyFont="1" applyFill="1" applyAlignment="1">
      <alignment horizontal="center"/>
    </xf>
    <xf numFmtId="0" fontId="18" fillId="2" borderId="0" xfId="2" applyFont="1" applyFill="1" applyAlignment="1">
      <alignment horizontal="center" vertical="center"/>
    </xf>
    <xf numFmtId="0" fontId="19" fillId="2" borderId="0" xfId="2" applyFont="1" applyFill="1" applyAlignment="1">
      <alignment horizontal="center"/>
    </xf>
    <xf numFmtId="0" fontId="12" fillId="2" borderId="0" xfId="2" applyFont="1" applyFill="1" applyAlignment="1">
      <alignment vertical="top" wrapText="1"/>
    </xf>
    <xf numFmtId="0" fontId="15" fillId="2" borderId="0" xfId="2" applyFont="1" applyFill="1" applyProtection="1">
      <protection locked="0"/>
    </xf>
    <xf numFmtId="0" fontId="3" fillId="0" borderId="0" xfId="2" applyFont="1" applyAlignment="1" applyProtection="1">
      <alignment horizontal="left" vertical="center" shrinkToFit="1"/>
      <protection hidden="1"/>
    </xf>
    <xf numFmtId="0" fontId="60" fillId="0" borderId="0" xfId="0" applyFont="1"/>
    <xf numFmtId="0" fontId="61" fillId="0" borderId="0" xfId="0" applyFont="1"/>
    <xf numFmtId="0" fontId="60" fillId="0" borderId="0" xfId="0" applyFont="1" applyAlignment="1">
      <alignment horizontal="center" vertical="center"/>
    </xf>
    <xf numFmtId="0" fontId="60" fillId="0" borderId="0" xfId="0" applyFont="1" applyAlignment="1">
      <alignment horizontal="left" vertical="center"/>
    </xf>
    <xf numFmtId="0" fontId="62" fillId="0" borderId="0" xfId="0" applyFont="1"/>
    <xf numFmtId="0" fontId="55" fillId="0" borderId="0" xfId="0" applyFont="1"/>
    <xf numFmtId="0" fontId="53" fillId="0" borderId="0" xfId="0" applyFont="1" applyAlignment="1" applyProtection="1">
      <alignment vertical="center"/>
      <protection locked="0" hidden="1"/>
    </xf>
    <xf numFmtId="0" fontId="40" fillId="0" borderId="0" xfId="0" applyFont="1"/>
    <xf numFmtId="2" fontId="53" fillId="0" borderId="0" xfId="0" applyNumberFormat="1" applyFont="1" applyAlignment="1" applyProtection="1">
      <alignment vertical="center" shrinkToFit="1"/>
      <protection locked="0" hidden="1"/>
    </xf>
    <xf numFmtId="0" fontId="53" fillId="0" borderId="0" xfId="0" applyFont="1" applyAlignment="1" applyProtection="1">
      <alignment vertical="center" wrapText="1"/>
      <protection locked="0" hidden="1"/>
    </xf>
    <xf numFmtId="0" fontId="53" fillId="0" borderId="0" xfId="0" applyFont="1" applyAlignment="1" applyProtection="1">
      <alignment vertical="top" wrapText="1"/>
      <protection locked="0" hidden="1"/>
    </xf>
    <xf numFmtId="0" fontId="53" fillId="0" borderId="21" xfId="0" applyFont="1" applyBorder="1" applyAlignment="1" applyProtection="1">
      <alignment vertical="center"/>
      <protection locked="0" hidden="1"/>
    </xf>
    <xf numFmtId="0" fontId="53" fillId="0" borderId="21" xfId="0" applyFont="1" applyBorder="1" applyAlignment="1" applyProtection="1">
      <alignment horizontal="left" vertical="center"/>
      <protection locked="0" hidden="1"/>
    </xf>
    <xf numFmtId="0" fontId="53" fillId="0" borderId="22" xfId="0" applyFont="1" applyBorder="1" applyAlignment="1" applyProtection="1">
      <alignment vertical="center"/>
      <protection locked="0" hidden="1"/>
    </xf>
    <xf numFmtId="1" fontId="53" fillId="0" borderId="0" xfId="0" applyNumberFormat="1" applyFont="1" applyAlignment="1" applyProtection="1">
      <alignment vertical="center"/>
      <protection locked="0" hidden="1"/>
    </xf>
    <xf numFmtId="0" fontId="63" fillId="0" borderId="0" xfId="0" applyFont="1" applyAlignment="1">
      <alignment horizontal="left" vertical="center"/>
    </xf>
    <xf numFmtId="2" fontId="53" fillId="0" borderId="0" xfId="0" applyNumberFormat="1" applyFont="1" applyAlignment="1" applyProtection="1">
      <alignment vertical="center"/>
      <protection locked="0" hidden="1"/>
    </xf>
    <xf numFmtId="0" fontId="53" fillId="0" borderId="7" xfId="0" applyFont="1" applyBorder="1" applyAlignment="1" applyProtection="1">
      <alignment vertical="center" wrapText="1"/>
      <protection locked="0" hidden="1"/>
    </xf>
    <xf numFmtId="0" fontId="53" fillId="0" borderId="11" xfId="0" applyFont="1" applyBorder="1" applyAlignment="1" applyProtection="1">
      <alignment vertical="center" wrapText="1"/>
      <protection locked="0" hidden="1"/>
    </xf>
    <xf numFmtId="0" fontId="53" fillId="0" borderId="8" xfId="0" applyFont="1" applyBorder="1" applyAlignment="1" applyProtection="1">
      <alignment vertical="center" wrapText="1"/>
      <protection locked="0" hidden="1"/>
    </xf>
    <xf numFmtId="0" fontId="53" fillId="0" borderId="9" xfId="0" applyFont="1" applyBorder="1" applyAlignment="1" applyProtection="1">
      <alignment vertical="center" wrapText="1"/>
      <protection locked="0" hidden="1"/>
    </xf>
    <xf numFmtId="0" fontId="53" fillId="0" borderId="13" xfId="0" applyFont="1" applyBorder="1" applyAlignment="1" applyProtection="1">
      <alignment vertical="center" wrapText="1"/>
      <protection locked="0" hidden="1"/>
    </xf>
    <xf numFmtId="49" fontId="53" fillId="0" borderId="0" xfId="0" applyNumberFormat="1" applyFont="1" applyAlignment="1" applyProtection="1">
      <alignment horizontal="center" vertical="center"/>
      <protection locked="0" hidden="1"/>
    </xf>
    <xf numFmtId="0" fontId="53" fillId="0" borderId="0" xfId="0" applyFont="1" applyAlignment="1" applyProtection="1">
      <alignment horizontal="center" vertical="center" wrapText="1"/>
      <protection locked="0" hidden="1"/>
    </xf>
    <xf numFmtId="0" fontId="64" fillId="0" borderId="0" xfId="0" applyFont="1" applyAlignment="1" applyProtection="1">
      <alignment vertical="center" wrapText="1"/>
      <protection locked="0" hidden="1"/>
    </xf>
    <xf numFmtId="0" fontId="64" fillId="0" borderId="0" xfId="0" applyFont="1" applyAlignment="1" applyProtection="1">
      <alignment vertical="center"/>
      <protection locked="0" hidden="1"/>
    </xf>
    <xf numFmtId="0" fontId="64" fillId="0" borderId="21" xfId="0" applyFont="1" applyBorder="1" applyAlignment="1" applyProtection="1">
      <alignment vertical="center"/>
      <protection locked="0" hidden="1"/>
    </xf>
    <xf numFmtId="0" fontId="40" fillId="0" borderId="21" xfId="0" applyFont="1" applyBorder="1"/>
    <xf numFmtId="0" fontId="40" fillId="0" borderId="22" xfId="0" applyFont="1" applyBorder="1"/>
    <xf numFmtId="0" fontId="65" fillId="0" borderId="23" xfId="0" applyFont="1" applyBorder="1" applyAlignment="1" applyProtection="1">
      <alignment horizontal="center" vertical="center"/>
      <protection hidden="1"/>
    </xf>
    <xf numFmtId="0" fontId="66" fillId="0" borderId="23" xfId="0" applyFont="1" applyBorder="1" applyAlignment="1" applyProtection="1">
      <alignment horizontal="center" vertical="center" textRotation="90"/>
      <protection hidden="1"/>
    </xf>
    <xf numFmtId="0" fontId="67" fillId="0" borderId="0" xfId="0" applyFont="1" applyAlignment="1" applyProtection="1">
      <alignment vertical="center"/>
      <protection hidden="1"/>
    </xf>
    <xf numFmtId="0" fontId="38" fillId="0" borderId="0" xfId="0" applyFont="1" applyAlignment="1" applyProtection="1">
      <alignment vertical="top"/>
      <protection hidden="1"/>
    </xf>
    <xf numFmtId="0" fontId="38" fillId="0" borderId="0" xfId="0" applyFont="1" applyAlignment="1" applyProtection="1">
      <alignment horizontal="left" vertical="center"/>
      <protection hidden="1"/>
    </xf>
    <xf numFmtId="0" fontId="38" fillId="0" borderId="0" xfId="0" applyFont="1" applyAlignment="1" applyProtection="1">
      <alignment vertical="top" wrapText="1"/>
      <protection hidden="1"/>
    </xf>
    <xf numFmtId="0" fontId="65" fillId="0" borderId="20" xfId="0" applyFont="1" applyBorder="1" applyAlignment="1" applyProtection="1">
      <alignment horizontal="center" vertical="center" textRotation="90"/>
      <protection hidden="1"/>
    </xf>
    <xf numFmtId="0" fontId="65" fillId="0" borderId="6" xfId="0" applyFont="1" applyBorder="1" applyAlignment="1" applyProtection="1">
      <alignment horizontal="center" vertical="center" textRotation="90"/>
      <protection hidden="1"/>
    </xf>
    <xf numFmtId="0" fontId="65" fillId="0" borderId="6" xfId="0" applyFont="1" applyBorder="1" applyAlignment="1" applyProtection="1">
      <alignment horizontal="center" vertical="center"/>
      <protection hidden="1"/>
    </xf>
    <xf numFmtId="0" fontId="48" fillId="0" borderId="0" xfId="0" applyFont="1" applyProtection="1">
      <protection hidden="1"/>
    </xf>
    <xf numFmtId="0" fontId="65" fillId="0" borderId="0" xfId="0" applyFont="1" applyAlignment="1" applyProtection="1">
      <alignment horizontal="left" vertical="center"/>
      <protection hidden="1"/>
    </xf>
    <xf numFmtId="0" fontId="0" fillId="0" borderId="18" xfId="0" applyBorder="1" applyProtection="1">
      <protection hidden="1"/>
    </xf>
    <xf numFmtId="0" fontId="48" fillId="0" borderId="18" xfId="0" applyFont="1" applyBorder="1" applyProtection="1">
      <protection hidden="1"/>
    </xf>
    <xf numFmtId="0" fontId="68" fillId="0" borderId="0" xfId="0" applyFont="1" applyProtection="1">
      <protection hidden="1"/>
    </xf>
    <xf numFmtId="0" fontId="41" fillId="0" borderId="0" xfId="0" applyFont="1" applyProtection="1">
      <protection hidden="1"/>
    </xf>
    <xf numFmtId="0" fontId="66" fillId="0" borderId="23" xfId="0" applyFont="1" applyBorder="1" applyAlignment="1" applyProtection="1">
      <alignment horizontal="center" vertical="center"/>
      <protection hidden="1"/>
    </xf>
    <xf numFmtId="0" fontId="66" fillId="0" borderId="23" xfId="0" applyFont="1" applyBorder="1" applyAlignment="1" applyProtection="1">
      <alignment horizontal="center" vertical="center" wrapText="1"/>
      <protection locked="0" hidden="1"/>
    </xf>
    <xf numFmtId="0" fontId="66" fillId="0" borderId="24" xfId="0" applyFont="1" applyBorder="1" applyAlignment="1" applyProtection="1">
      <alignment horizontal="center" vertical="center" wrapText="1"/>
      <protection locked="0" hidden="1"/>
    </xf>
    <xf numFmtId="0" fontId="66" fillId="0" borderId="24" xfId="0" applyFont="1" applyBorder="1" applyAlignment="1" applyProtection="1">
      <alignment horizontal="center" vertical="center"/>
      <protection locked="0" hidden="1"/>
    </xf>
    <xf numFmtId="0" fontId="66" fillId="0" borderId="6" xfId="0" applyFont="1" applyBorder="1" applyAlignment="1" applyProtection="1">
      <alignment horizontal="center" vertical="center"/>
      <protection locked="0" hidden="1"/>
    </xf>
    <xf numFmtId="164" fontId="66" fillId="0" borderId="6" xfId="0" applyNumberFormat="1" applyFont="1" applyBorder="1" applyAlignment="1" applyProtection="1">
      <alignment horizontal="center" vertical="center" wrapText="1"/>
      <protection locked="0" hidden="1"/>
    </xf>
    <xf numFmtId="0" fontId="55" fillId="0" borderId="0" xfId="0" applyFont="1" applyAlignment="1" applyProtection="1">
      <alignment horizontal="center" vertical="center"/>
      <protection locked="0" hidden="1"/>
    </xf>
    <xf numFmtId="49" fontId="55" fillId="0" borderId="0" xfId="0" applyNumberFormat="1" applyFont="1" applyAlignment="1" applyProtection="1">
      <alignment horizontal="center" vertical="center"/>
      <protection locked="0" hidden="1"/>
    </xf>
    <xf numFmtId="49" fontId="55" fillId="0" borderId="0" xfId="0" applyNumberFormat="1" applyFont="1" applyAlignment="1" applyProtection="1">
      <alignment horizontal="center" vertical="center" wrapText="1"/>
      <protection locked="0" hidden="1"/>
    </xf>
    <xf numFmtId="0" fontId="69" fillId="0" borderId="0" xfId="0" applyFont="1"/>
    <xf numFmtId="164" fontId="0" fillId="0" borderId="0" xfId="0" applyNumberFormat="1"/>
    <xf numFmtId="0" fontId="0" fillId="0" borderId="78" xfId="0" applyBorder="1"/>
    <xf numFmtId="0" fontId="0" fillId="0" borderId="79" xfId="0" applyBorder="1"/>
    <xf numFmtId="0" fontId="0" fillId="0" borderId="80" xfId="0" applyBorder="1"/>
    <xf numFmtId="0" fontId="0" fillId="0" borderId="81" xfId="0" applyBorder="1"/>
    <xf numFmtId="0" fontId="0" fillId="0" borderId="82" xfId="0" applyBorder="1"/>
    <xf numFmtId="0" fontId="0" fillId="0" borderId="83" xfId="0" applyBorder="1"/>
    <xf numFmtId="0" fontId="0" fillId="3" borderId="0" xfId="0" applyFill="1"/>
    <xf numFmtId="0" fontId="69" fillId="3" borderId="0" xfId="0" applyFont="1" applyFill="1"/>
    <xf numFmtId="0" fontId="35" fillId="3" borderId="0" xfId="0" applyFont="1" applyFill="1"/>
    <xf numFmtId="0" fontId="62" fillId="3" borderId="0" xfId="0" applyFont="1" applyFill="1"/>
    <xf numFmtId="0" fontId="40" fillId="3" borderId="0" xfId="0" applyFont="1" applyFill="1"/>
    <xf numFmtId="0" fontId="60" fillId="3" borderId="0" xfId="0" applyFont="1" applyFill="1"/>
    <xf numFmtId="0" fontId="60" fillId="3" borderId="0" xfId="0" applyFont="1" applyFill="1" applyAlignment="1">
      <alignment horizontal="center" vertical="center"/>
    </xf>
    <xf numFmtId="0" fontId="60" fillId="3" borderId="0" xfId="0" applyFont="1" applyFill="1" applyAlignment="1">
      <alignment horizontal="left" vertical="center"/>
    </xf>
    <xf numFmtId="0" fontId="55" fillId="3" borderId="0" xfId="0" applyFont="1" applyFill="1"/>
    <xf numFmtId="0" fontId="61" fillId="3" borderId="0" xfId="0" applyFont="1" applyFill="1"/>
    <xf numFmtId="0" fontId="63" fillId="3" borderId="0" xfId="0" applyFont="1" applyFill="1" applyAlignment="1">
      <alignment horizontal="left" vertical="center"/>
    </xf>
    <xf numFmtId="0" fontId="70" fillId="3" borderId="0" xfId="0" applyFont="1" applyFill="1"/>
    <xf numFmtId="0" fontId="0" fillId="3" borderId="0" xfId="0" applyFill="1" applyProtection="1">
      <protection hidden="1"/>
    </xf>
    <xf numFmtId="0" fontId="48" fillId="3" borderId="0" xfId="0" applyFont="1" applyFill="1" applyProtection="1">
      <protection hidden="1"/>
    </xf>
    <xf numFmtId="0" fontId="68" fillId="3" borderId="0" xfId="0" applyFont="1" applyFill="1" applyProtection="1">
      <protection hidden="1"/>
    </xf>
    <xf numFmtId="0" fontId="41" fillId="3" borderId="0" xfId="0" applyFont="1" applyFill="1" applyProtection="1">
      <protection hidden="1"/>
    </xf>
    <xf numFmtId="0" fontId="71" fillId="3" borderId="0" xfId="0" applyFont="1" applyFill="1" applyAlignment="1" applyProtection="1">
      <alignment vertical="center"/>
      <protection hidden="1"/>
    </xf>
    <xf numFmtId="0" fontId="65" fillId="3" borderId="0" xfId="0" applyFont="1" applyFill="1" applyAlignment="1" applyProtection="1">
      <alignment horizontal="center"/>
      <protection hidden="1"/>
    </xf>
    <xf numFmtId="0" fontId="41" fillId="3" borderId="0" xfId="0" applyFont="1" applyFill="1" applyAlignment="1" applyProtection="1">
      <alignment vertical="center"/>
      <protection hidden="1"/>
    </xf>
    <xf numFmtId="0" fontId="3" fillId="3" borderId="0" xfId="0" applyFont="1" applyFill="1" applyAlignment="1" applyProtection="1">
      <alignment vertical="top" wrapText="1"/>
      <protection locked="0" hidden="1"/>
    </xf>
    <xf numFmtId="0" fontId="35" fillId="3" borderId="0" xfId="0" applyFont="1" applyFill="1" applyAlignment="1">
      <alignment horizontal="left" vertical="center"/>
    </xf>
    <xf numFmtId="0" fontId="35" fillId="3" borderId="0" xfId="0" applyFont="1" applyFill="1" applyProtection="1">
      <protection locked="0"/>
    </xf>
    <xf numFmtId="0" fontId="35" fillId="3" borderId="0" xfId="0" applyFont="1" applyFill="1" applyAlignment="1">
      <alignment vertical="center" wrapText="1"/>
    </xf>
    <xf numFmtId="0" fontId="35" fillId="3" borderId="0" xfId="0" applyFont="1" applyFill="1" applyAlignment="1">
      <alignment horizontal="left" vertical="center" wrapText="1"/>
    </xf>
    <xf numFmtId="0" fontId="29" fillId="3" borderId="0" xfId="0" applyFont="1" applyFill="1" applyAlignment="1" applyProtection="1">
      <alignment vertical="center"/>
      <protection locked="0" hidden="1"/>
    </xf>
    <xf numFmtId="0" fontId="29" fillId="3" borderId="0" xfId="0" applyFont="1" applyFill="1" applyAlignment="1" applyProtection="1">
      <alignment vertical="center"/>
      <protection locked="0"/>
    </xf>
    <xf numFmtId="0" fontId="35" fillId="3" borderId="0" xfId="0" applyFont="1" applyFill="1" applyAlignment="1" applyProtection="1">
      <alignment wrapText="1"/>
      <protection hidden="1"/>
    </xf>
    <xf numFmtId="0" fontId="72" fillId="3" borderId="0" xfId="0" applyFont="1" applyFill="1" applyAlignment="1" applyProtection="1">
      <alignment wrapText="1"/>
      <protection hidden="1"/>
    </xf>
    <xf numFmtId="0" fontId="35" fillId="3" borderId="0" xfId="0" applyFont="1" applyFill="1" applyProtection="1">
      <protection hidden="1"/>
    </xf>
    <xf numFmtId="0" fontId="0" fillId="3" borderId="0" xfId="0" applyFill="1" applyProtection="1">
      <protection locked="0" hidden="1"/>
    </xf>
    <xf numFmtId="2" fontId="53" fillId="0" borderId="0" xfId="0" applyNumberFormat="1" applyFont="1" applyAlignment="1" applyProtection="1">
      <alignment horizontal="left" vertical="center"/>
      <protection locked="0" hidden="1"/>
    </xf>
    <xf numFmtId="0" fontId="53" fillId="0" borderId="0" xfId="0" applyFont="1" applyAlignment="1" applyProtection="1">
      <alignment horizontal="left" vertical="center"/>
      <protection locked="0" hidden="1"/>
    </xf>
    <xf numFmtId="0" fontId="53" fillId="0" borderId="0" xfId="0" applyFont="1" applyAlignment="1" applyProtection="1">
      <alignment horizontal="center" vertical="center"/>
      <protection locked="0" hidden="1"/>
    </xf>
    <xf numFmtId="0" fontId="38" fillId="0" borderId="0" xfId="0" applyFont="1" applyAlignment="1" applyProtection="1">
      <alignment horizontal="right" vertical="top"/>
      <protection hidden="1"/>
    </xf>
    <xf numFmtId="0" fontId="40" fillId="0" borderId="0" xfId="0" applyFont="1" applyProtection="1">
      <protection locked="0" hidden="1"/>
    </xf>
    <xf numFmtId="0" fontId="75" fillId="0" borderId="0" xfId="0" applyFont="1" applyAlignment="1" applyProtection="1">
      <alignment horizontal="left" vertical="top"/>
      <protection locked="0" hidden="1"/>
    </xf>
    <xf numFmtId="0" fontId="40" fillId="0" borderId="0" xfId="0" applyFont="1" applyAlignment="1" applyProtection="1">
      <alignment horizontal="left" vertical="center" wrapText="1"/>
      <protection locked="0" hidden="1"/>
    </xf>
    <xf numFmtId="0" fontId="75" fillId="0" borderId="0" xfId="0" applyFont="1" applyProtection="1">
      <protection locked="0" hidden="1"/>
    </xf>
    <xf numFmtId="0" fontId="40" fillId="0" borderId="0" xfId="0" applyFont="1" applyAlignment="1" applyProtection="1">
      <alignment horizontal="left" vertical="center"/>
      <protection locked="0" hidden="1"/>
    </xf>
    <xf numFmtId="0" fontId="40" fillId="0" borderId="0" xfId="0" applyFont="1" applyAlignment="1" applyProtection="1">
      <alignment vertical="center"/>
      <protection locked="0" hidden="1"/>
    </xf>
    <xf numFmtId="0" fontId="48" fillId="0" borderId="0" xfId="0" applyFont="1" applyAlignment="1" applyProtection="1">
      <alignment wrapText="1"/>
      <protection locked="0" hidden="1"/>
    </xf>
    <xf numFmtId="0" fontId="55" fillId="0" borderId="0" xfId="0" applyFont="1" applyProtection="1">
      <protection locked="0" hidden="1"/>
    </xf>
    <xf numFmtId="164" fontId="55" fillId="0" borderId="0" xfId="0" applyNumberFormat="1" applyFont="1" applyAlignment="1" applyProtection="1">
      <alignment horizontal="center" vertical="center"/>
      <protection locked="0" hidden="1"/>
    </xf>
    <xf numFmtId="0" fontId="55" fillId="0" borderId="22" xfId="0" applyFont="1" applyBorder="1" applyAlignment="1" applyProtection="1">
      <alignment horizontal="center"/>
      <protection locked="0" hidden="1"/>
    </xf>
    <xf numFmtId="49" fontId="55" fillId="0" borderId="0" xfId="0" applyNumberFormat="1" applyFont="1" applyAlignment="1" applyProtection="1">
      <alignment vertical="center" wrapText="1"/>
      <protection locked="0" hidden="1"/>
    </xf>
    <xf numFmtId="0" fontId="55" fillId="0" borderId="0" xfId="0" applyFont="1" applyAlignment="1" applyProtection="1">
      <alignment horizontal="left"/>
      <protection locked="0" hidden="1"/>
    </xf>
    <xf numFmtId="0" fontId="55" fillId="0" borderId="0" xfId="0" quotePrefix="1" applyFont="1" applyProtection="1">
      <protection locked="0" hidden="1"/>
    </xf>
    <xf numFmtId="0" fontId="55" fillId="0" borderId="21" xfId="0" quotePrefix="1" applyFont="1" applyBorder="1" applyProtection="1">
      <protection locked="0" hidden="1"/>
    </xf>
    <xf numFmtId="0" fontId="55" fillId="0" borderId="21" xfId="0" applyFont="1" applyBorder="1" applyProtection="1">
      <protection locked="0" hidden="1"/>
    </xf>
    <xf numFmtId="0" fontId="77" fillId="0" borderId="0" xfId="0" applyFont="1" applyAlignment="1" applyProtection="1">
      <alignment horizontal="left" vertical="center"/>
      <protection locked="0" hidden="1"/>
    </xf>
    <xf numFmtId="0" fontId="77" fillId="0" borderId="0" xfId="0" applyFont="1" applyAlignment="1" applyProtection="1">
      <alignment horizontal="center" vertical="center"/>
      <protection locked="0" hidden="1"/>
    </xf>
    <xf numFmtId="0" fontId="55" fillId="0" borderId="22" xfId="0" quotePrefix="1" applyFont="1" applyBorder="1" applyProtection="1">
      <protection locked="0" hidden="1"/>
    </xf>
    <xf numFmtId="0" fontId="55" fillId="0" borderId="22" xfId="0" applyFont="1" applyBorder="1" applyProtection="1">
      <protection locked="0" hidden="1"/>
    </xf>
    <xf numFmtId="0" fontId="55" fillId="0" borderId="0" xfId="0" applyFont="1" applyAlignment="1" applyProtection="1">
      <alignment horizontal="center"/>
      <protection locked="0" hidden="1"/>
    </xf>
    <xf numFmtId="0" fontId="78" fillId="0" borderId="0" xfId="0" applyFont="1" applyProtection="1">
      <protection locked="0" hidden="1"/>
    </xf>
    <xf numFmtId="0" fontId="55" fillId="3" borderId="0" xfId="0" applyFont="1" applyFill="1" applyProtection="1">
      <protection locked="0" hidden="1"/>
    </xf>
    <xf numFmtId="0" fontId="55" fillId="0" borderId="0" xfId="0" applyFont="1" applyAlignment="1" applyProtection="1">
      <alignment horizontal="right"/>
      <protection locked="0" hidden="1"/>
    </xf>
    <xf numFmtId="0" fontId="76" fillId="0" borderId="0" xfId="0" applyFont="1" applyAlignment="1" applyProtection="1">
      <alignment horizontal="left"/>
      <protection locked="0" hidden="1"/>
    </xf>
    <xf numFmtId="0" fontId="40" fillId="0" borderId="0" xfId="0" applyFont="1" applyAlignment="1" applyProtection="1">
      <alignment horizontal="right"/>
      <protection locked="0" hidden="1"/>
    </xf>
    <xf numFmtId="0" fontId="55" fillId="0" borderId="22" xfId="0" quotePrefix="1" applyFont="1" applyBorder="1" applyAlignment="1" applyProtection="1">
      <alignment horizontal="left" vertical="center"/>
      <protection locked="0" hidden="1"/>
    </xf>
    <xf numFmtId="0" fontId="55" fillId="0" borderId="22" xfId="0" applyFont="1" applyBorder="1" applyAlignment="1" applyProtection="1">
      <alignment horizontal="left" vertical="center"/>
      <protection locked="0" hidden="1"/>
    </xf>
    <xf numFmtId="0" fontId="55" fillId="0" borderId="0" xfId="0" quotePrefix="1" applyFont="1" applyAlignment="1" applyProtection="1">
      <alignment horizontal="left" vertical="center"/>
      <protection locked="0" hidden="1"/>
    </xf>
    <xf numFmtId="0" fontId="55" fillId="0" borderId="0" xfId="0" applyFont="1" applyAlignment="1" applyProtection="1">
      <alignment horizontal="left" vertical="center"/>
      <protection locked="0" hidden="1"/>
    </xf>
    <xf numFmtId="0" fontId="55" fillId="0" borderId="21" xfId="0" quotePrefix="1" applyFont="1" applyBorder="1" applyAlignment="1" applyProtection="1">
      <alignment horizontal="left" vertical="center"/>
      <protection locked="0" hidden="1"/>
    </xf>
    <xf numFmtId="0" fontId="55" fillId="0" borderId="21" xfId="0" applyFont="1" applyBorder="1" applyAlignment="1" applyProtection="1">
      <alignment horizontal="left" vertical="center"/>
      <protection locked="0" hidden="1"/>
    </xf>
    <xf numFmtId="0" fontId="40" fillId="0" borderId="0" xfId="0" quotePrefix="1" applyFont="1" applyProtection="1">
      <protection locked="0" hidden="1"/>
    </xf>
    <xf numFmtId="0" fontId="76" fillId="0" borderId="0" xfId="0" applyFont="1" applyAlignment="1" applyProtection="1">
      <alignment horizontal="center"/>
      <protection locked="0" hidden="1"/>
    </xf>
    <xf numFmtId="0" fontId="40" fillId="0" borderId="0" xfId="0" applyFont="1" applyAlignment="1" applyProtection="1">
      <alignment horizontal="left"/>
      <protection locked="0" hidden="1"/>
    </xf>
    <xf numFmtId="0" fontId="54" fillId="0" borderId="0" xfId="4" applyFont="1" applyProtection="1">
      <protection locked="0" hidden="1"/>
    </xf>
    <xf numFmtId="49" fontId="47" fillId="0" borderId="0" xfId="4" applyNumberFormat="1" applyFont="1" applyAlignment="1" applyProtection="1">
      <alignment horizontal="center" vertical="center"/>
      <protection locked="0" hidden="1"/>
    </xf>
    <xf numFmtId="0" fontId="38" fillId="0" borderId="0" xfId="4" applyFont="1" applyProtection="1">
      <protection locked="0" hidden="1"/>
    </xf>
    <xf numFmtId="167" fontId="38" fillId="0" borderId="0" xfId="4" applyNumberFormat="1" applyFont="1" applyAlignment="1" applyProtection="1">
      <alignment horizontal="left" vertical="center"/>
      <protection locked="0" hidden="1"/>
    </xf>
    <xf numFmtId="0" fontId="52" fillId="0" borderId="0" xfId="4" applyFont="1" applyProtection="1">
      <protection locked="0" hidden="1"/>
    </xf>
    <xf numFmtId="0" fontId="45" fillId="0" borderId="0" xfId="4" applyFont="1" applyProtection="1">
      <protection locked="0" hidden="1"/>
    </xf>
    <xf numFmtId="0" fontId="42" fillId="0" borderId="0" xfId="4" applyFont="1" applyProtection="1">
      <protection locked="0" hidden="1"/>
    </xf>
    <xf numFmtId="49" fontId="42" fillId="0" borderId="0" xfId="4" applyNumberFormat="1" applyFont="1" applyAlignment="1" applyProtection="1">
      <alignment horizontal="left"/>
      <protection locked="0" hidden="1"/>
    </xf>
    <xf numFmtId="49" fontId="45" fillId="0" borderId="0" xfId="4" applyNumberFormat="1" applyFont="1" applyAlignment="1" applyProtection="1">
      <alignment horizontal="left"/>
      <protection locked="0" hidden="1"/>
    </xf>
    <xf numFmtId="0" fontId="76" fillId="0" borderId="23" xfId="0" applyFont="1" applyBorder="1" applyAlignment="1" applyProtection="1">
      <alignment horizontal="right" vertical="center"/>
      <protection locked="0" hidden="1"/>
    </xf>
    <xf numFmtId="0" fontId="76" fillId="0" borderId="25" xfId="0" applyFont="1" applyBorder="1" applyAlignment="1" applyProtection="1">
      <alignment horizontal="right" vertical="center"/>
      <protection locked="0" hidden="1"/>
    </xf>
    <xf numFmtId="0" fontId="76" fillId="0" borderId="24" xfId="0" applyFont="1" applyBorder="1" applyAlignment="1" applyProtection="1">
      <alignment horizontal="right" vertical="center"/>
      <protection locked="0" hidden="1"/>
    </xf>
    <xf numFmtId="0" fontId="76" fillId="0" borderId="0" xfId="0" applyFont="1" applyProtection="1">
      <protection locked="0" hidden="1"/>
    </xf>
    <xf numFmtId="0" fontId="54" fillId="0" borderId="0" xfId="4" applyFont="1" applyAlignment="1" applyProtection="1">
      <alignment horizontal="center" vertical="center"/>
      <protection locked="0" hidden="1"/>
    </xf>
    <xf numFmtId="167" fontId="54" fillId="0" borderId="0" xfId="4" applyNumberFormat="1" applyFont="1" applyAlignment="1" applyProtection="1">
      <alignment horizontal="center" vertical="center"/>
      <protection locked="0" hidden="1"/>
    </xf>
    <xf numFmtId="0" fontId="55" fillId="0" borderId="22" xfId="0" applyFont="1" applyBorder="1" applyAlignment="1" applyProtection="1">
      <alignment horizontal="right"/>
      <protection locked="0" hidden="1"/>
    </xf>
    <xf numFmtId="0" fontId="73" fillId="0" borderId="9" xfId="0" applyFont="1" applyBorder="1" applyAlignment="1" applyProtection="1">
      <alignment horizontal="center" vertical="center"/>
      <protection hidden="1"/>
    </xf>
    <xf numFmtId="0" fontId="65" fillId="0" borderId="23" xfId="0" applyFont="1" applyBorder="1" applyAlignment="1" applyProtection="1">
      <alignment horizontal="center" vertical="center" wrapText="1"/>
      <protection hidden="1"/>
    </xf>
    <xf numFmtId="0" fontId="65" fillId="0" borderId="6" xfId="0" applyFont="1" applyBorder="1" applyAlignment="1" applyProtection="1">
      <alignment horizontal="center" vertical="center" wrapText="1"/>
      <protection hidden="1"/>
    </xf>
    <xf numFmtId="0" fontId="66" fillId="0" borderId="23" xfId="0" applyFont="1" applyBorder="1" applyAlignment="1" applyProtection="1">
      <alignment horizontal="center" vertical="center" wrapText="1"/>
      <protection hidden="1"/>
    </xf>
    <xf numFmtId="0" fontId="73" fillId="0" borderId="0" xfId="0" applyFont="1" applyAlignment="1" applyProtection="1">
      <alignment horizontal="center" vertical="center"/>
      <protection hidden="1"/>
    </xf>
    <xf numFmtId="1" fontId="55" fillId="0" borderId="0" xfId="0" applyNumberFormat="1" applyFont="1" applyAlignment="1" applyProtection="1">
      <alignment horizontal="center" vertical="center"/>
      <protection locked="0" hidden="1"/>
    </xf>
    <xf numFmtId="1" fontId="55" fillId="0" borderId="0" xfId="0" applyNumberFormat="1" applyFont="1" applyAlignment="1" applyProtection="1">
      <alignment horizontal="left" vertical="center"/>
      <protection locked="0" hidden="1"/>
    </xf>
    <xf numFmtId="1" fontId="55" fillId="0" borderId="21" xfId="0" applyNumberFormat="1" applyFont="1" applyBorder="1" applyAlignment="1" applyProtection="1">
      <alignment horizontal="left" vertical="center"/>
      <protection locked="0" hidden="1"/>
    </xf>
    <xf numFmtId="1" fontId="55" fillId="0" borderId="22" xfId="0" applyNumberFormat="1" applyFont="1" applyBorder="1" applyProtection="1">
      <protection locked="0" hidden="1"/>
    </xf>
    <xf numFmtId="0" fontId="40" fillId="0" borderId="0" xfId="0" applyFont="1" applyAlignment="1" applyProtection="1">
      <alignment horizontal="center" vertical="center"/>
      <protection locked="0" hidden="1"/>
    </xf>
    <xf numFmtId="0" fontId="35" fillId="3" borderId="0" xfId="0" applyFont="1" applyFill="1" applyAlignment="1">
      <alignment horizontal="center" vertical="center"/>
    </xf>
    <xf numFmtId="0" fontId="35" fillId="0" borderId="0" xfId="0" applyFont="1" applyAlignment="1">
      <alignment horizontal="center" vertical="center"/>
    </xf>
    <xf numFmtId="0" fontId="65" fillId="0" borderId="18" xfId="0" applyFont="1" applyBorder="1" applyProtection="1">
      <protection hidden="1"/>
    </xf>
    <xf numFmtId="0" fontId="66" fillId="0" borderId="18" xfId="0" applyFont="1" applyBorder="1" applyProtection="1">
      <protection hidden="1"/>
    </xf>
    <xf numFmtId="0" fontId="40" fillId="0" borderId="18" xfId="0" applyFont="1" applyBorder="1" applyProtection="1">
      <protection locked="0" hidden="1"/>
    </xf>
    <xf numFmtId="0" fontId="41" fillId="5" borderId="0" xfId="0" applyFont="1" applyFill="1" applyProtection="1">
      <protection hidden="1"/>
    </xf>
    <xf numFmtId="0" fontId="0" fillId="5" borderId="0" xfId="0" applyFill="1" applyProtection="1">
      <protection hidden="1"/>
    </xf>
    <xf numFmtId="0" fontId="71" fillId="5" borderId="0" xfId="0" applyFont="1" applyFill="1" applyAlignment="1" applyProtection="1">
      <alignment vertical="center"/>
      <protection locked="0" hidden="1"/>
    </xf>
    <xf numFmtId="0" fontId="65" fillId="5" borderId="0" xfId="0" applyFont="1" applyFill="1" applyAlignment="1" applyProtection="1">
      <alignment horizontal="center"/>
      <protection locked="0" hidden="1"/>
    </xf>
    <xf numFmtId="0" fontId="80" fillId="5" borderId="0" xfId="0" applyFont="1" applyFill="1" applyProtection="1">
      <protection locked="0" hidden="1"/>
    </xf>
    <xf numFmtId="0" fontId="81" fillId="5" borderId="0" xfId="0" applyFont="1" applyFill="1" applyProtection="1">
      <protection locked="0" hidden="1"/>
    </xf>
    <xf numFmtId="0" fontId="82" fillId="5" borderId="0" xfId="0" applyFont="1" applyFill="1" applyProtection="1">
      <protection hidden="1"/>
    </xf>
    <xf numFmtId="0" fontId="83" fillId="5" borderId="0" xfId="0" applyFont="1" applyFill="1" applyProtection="1">
      <protection hidden="1"/>
    </xf>
    <xf numFmtId="0" fontId="3" fillId="5" borderId="0" xfId="0" applyFont="1" applyFill="1" applyAlignment="1" applyProtection="1">
      <alignment vertical="top" wrapText="1"/>
      <protection locked="0" hidden="1"/>
    </xf>
    <xf numFmtId="0" fontId="71" fillId="0" borderId="0" xfId="0" applyFont="1" applyAlignment="1" applyProtection="1">
      <alignment vertical="center"/>
      <protection hidden="1"/>
    </xf>
    <xf numFmtId="0" fontId="68" fillId="0" borderId="0" xfId="0" applyFont="1"/>
    <xf numFmtId="0" fontId="76" fillId="0" borderId="76" xfId="0" applyFont="1" applyBorder="1" applyAlignment="1" applyProtection="1">
      <alignment vertical="center"/>
      <protection hidden="1"/>
    </xf>
    <xf numFmtId="0" fontId="76" fillId="0" borderId="73" xfId="0" applyFont="1" applyBorder="1" applyAlignment="1" applyProtection="1">
      <alignment vertical="center"/>
      <protection hidden="1"/>
    </xf>
    <xf numFmtId="0" fontId="76" fillId="0" borderId="96" xfId="0" applyFont="1" applyBorder="1" applyAlignment="1" applyProtection="1">
      <alignment vertical="center"/>
      <protection hidden="1"/>
    </xf>
    <xf numFmtId="0" fontId="84" fillId="0" borderId="0" xfId="0" applyFont="1" applyAlignment="1" applyProtection="1">
      <alignment horizontal="left" vertical="center"/>
      <protection locked="0" hidden="1"/>
    </xf>
    <xf numFmtId="0" fontId="65" fillId="0" borderId="0" xfId="0" applyFont="1" applyProtection="1">
      <protection hidden="1"/>
    </xf>
    <xf numFmtId="0" fontId="65" fillId="0" borderId="6" xfId="0" applyFont="1" applyBorder="1" applyAlignment="1" applyProtection="1">
      <alignment horizontal="center" vertical="center" textRotation="90" wrapText="1"/>
      <protection hidden="1"/>
    </xf>
    <xf numFmtId="0" fontId="0" fillId="0" borderId="0" xfId="0" applyProtection="1">
      <protection locked="0" hidden="1"/>
    </xf>
    <xf numFmtId="0" fontId="0" fillId="0" borderId="0" xfId="0" applyAlignment="1">
      <alignment horizontal="center" vertical="center"/>
    </xf>
    <xf numFmtId="0" fontId="87" fillId="0" borderId="0" xfId="0" applyFont="1" applyAlignment="1" applyProtection="1">
      <alignment vertical="center"/>
      <protection hidden="1"/>
    </xf>
    <xf numFmtId="0" fontId="73" fillId="0" borderId="0" xfId="0" applyFont="1" applyAlignment="1">
      <alignment vertical="center"/>
    </xf>
    <xf numFmtId="0" fontId="73" fillId="0" borderId="0" xfId="0" applyFont="1" applyAlignment="1">
      <alignment horizontal="center" vertical="center"/>
    </xf>
    <xf numFmtId="0" fontId="87" fillId="0" borderId="0" xfId="0" applyFont="1" applyAlignment="1" applyProtection="1">
      <alignment horizontal="center" vertical="center"/>
      <protection hidden="1"/>
    </xf>
    <xf numFmtId="0" fontId="36" fillId="0" borderId="0" xfId="0" applyFont="1" applyAlignment="1" applyProtection="1">
      <alignment vertical="center"/>
      <protection hidden="1"/>
    </xf>
    <xf numFmtId="0" fontId="64" fillId="0" borderId="6" xfId="5" applyFont="1" applyBorder="1" applyAlignment="1" applyProtection="1">
      <alignment horizontal="center" vertical="center"/>
      <protection locked="0"/>
    </xf>
    <xf numFmtId="0" fontId="55" fillId="0" borderId="6" xfId="0" applyFont="1" applyBorder="1" applyAlignment="1">
      <alignment horizontal="center" vertical="center" wrapText="1"/>
    </xf>
    <xf numFmtId="0" fontId="64" fillId="0" borderId="0" xfId="5" applyFont="1" applyAlignment="1" applyProtection="1">
      <alignment horizontal="center" vertical="center"/>
      <protection locked="0"/>
    </xf>
    <xf numFmtId="0" fontId="86" fillId="0" borderId="0" xfId="0" applyFont="1" applyAlignment="1">
      <alignment vertical="center"/>
    </xf>
    <xf numFmtId="0" fontId="0" fillId="0" borderId="0" xfId="0" applyProtection="1">
      <protection locked="0"/>
    </xf>
    <xf numFmtId="0" fontId="0" fillId="0" borderId="59" xfId="0" applyBorder="1"/>
    <xf numFmtId="0" fontId="0" fillId="0" borderId="60" xfId="0" applyBorder="1"/>
    <xf numFmtId="0" fontId="0" fillId="0" borderId="61" xfId="0" applyBorder="1"/>
    <xf numFmtId="0" fontId="0" fillId="0" borderId="54" xfId="0" applyBorder="1"/>
    <xf numFmtId="0" fontId="0" fillId="0" borderId="55" xfId="0" applyBorder="1"/>
    <xf numFmtId="14" fontId="0" fillId="0" borderId="0" xfId="0" applyNumberFormat="1"/>
    <xf numFmtId="0" fontId="0" fillId="0" borderId="0" xfId="0" applyAlignment="1">
      <alignment horizontal="center"/>
    </xf>
    <xf numFmtId="0" fontId="0" fillId="0" borderId="56" xfId="0" applyBorder="1"/>
    <xf numFmtId="0" fontId="0" fillId="0" borderId="57" xfId="0" applyBorder="1"/>
    <xf numFmtId="14" fontId="0" fillId="0" borderId="57" xfId="0" applyNumberFormat="1" applyBorder="1"/>
    <xf numFmtId="0" fontId="0" fillId="0" borderId="58" xfId="0" applyBorder="1"/>
    <xf numFmtId="0" fontId="0" fillId="0" borderId="84" xfId="0" applyBorder="1"/>
    <xf numFmtId="0" fontId="0" fillId="0" borderId="85" xfId="0" applyBorder="1" applyProtection="1">
      <protection locked="0"/>
    </xf>
    <xf numFmtId="0" fontId="0" fillId="0" borderId="85" xfId="0" applyBorder="1"/>
    <xf numFmtId="0" fontId="0" fillId="0" borderId="86" xfId="0" applyBorder="1"/>
    <xf numFmtId="0" fontId="0" fillId="0" borderId="87" xfId="0" applyBorder="1"/>
    <xf numFmtId="0" fontId="0" fillId="0" borderId="88" xfId="0" applyBorder="1"/>
    <xf numFmtId="0" fontId="0" fillId="0" borderId="89" xfId="0" applyBorder="1"/>
    <xf numFmtId="0" fontId="0" fillId="0" borderId="90" xfId="0" applyBorder="1"/>
    <xf numFmtId="0" fontId="0" fillId="0" borderId="91" xfId="0" applyBorder="1"/>
    <xf numFmtId="0" fontId="0" fillId="0" borderId="92" xfId="0" applyBorder="1"/>
    <xf numFmtId="14" fontId="74" fillId="0" borderId="59" xfId="0" applyNumberFormat="1" applyFont="1" applyBorder="1"/>
    <xf numFmtId="0" fontId="34" fillId="0" borderId="60" xfId="0" applyFont="1" applyBorder="1"/>
    <xf numFmtId="164" fontId="0" fillId="0" borderId="93" xfId="0" applyNumberFormat="1" applyBorder="1"/>
    <xf numFmtId="164" fontId="34" fillId="0" borderId="57" xfId="0" applyNumberFormat="1" applyFont="1" applyBorder="1"/>
    <xf numFmtId="0" fontId="34" fillId="0" borderId="57" xfId="0" applyFont="1" applyBorder="1"/>
    <xf numFmtId="0" fontId="1" fillId="0" borderId="6" xfId="0" applyFont="1" applyBorder="1"/>
    <xf numFmtId="0" fontId="92" fillId="0" borderId="0" xfId="0" applyFont="1"/>
    <xf numFmtId="0" fontId="3" fillId="0" borderId="0" xfId="0" applyFont="1"/>
    <xf numFmtId="0" fontId="1" fillId="0" borderId="0" xfId="0" applyFont="1"/>
    <xf numFmtId="0" fontId="0" fillId="0" borderId="0" xfId="0" applyAlignment="1" applyProtection="1">
      <alignment horizontal="left"/>
      <protection hidden="1"/>
    </xf>
    <xf numFmtId="0" fontId="0" fillId="0" borderId="0" xfId="0" applyAlignment="1" applyProtection="1">
      <alignment horizontal="center" vertical="center"/>
      <protection hidden="1"/>
    </xf>
    <xf numFmtId="0" fontId="0" fillId="0" borderId="0" xfId="0" applyAlignment="1" applyProtection="1">
      <alignment horizontal="center" vertical="center"/>
      <protection locked="0"/>
    </xf>
    <xf numFmtId="14" fontId="0" fillId="0" borderId="0" xfId="0" applyNumberFormat="1" applyAlignment="1">
      <alignment horizontal="center" vertical="center"/>
    </xf>
    <xf numFmtId="49" fontId="0" fillId="0" borderId="0" xfId="0" applyNumberFormat="1" applyAlignment="1">
      <alignment horizontal="center" vertical="center"/>
    </xf>
    <xf numFmtId="168" fontId="0" fillId="0" borderId="0" xfId="0" applyNumberFormat="1" applyAlignment="1" applyProtection="1">
      <alignment horizontal="center" vertical="center"/>
      <protection hidden="1"/>
    </xf>
    <xf numFmtId="0" fontId="0" fillId="0" borderId="6" xfId="0" applyBorder="1" applyAlignment="1" applyProtection="1">
      <alignment horizontal="center" vertical="center"/>
      <protection hidden="1"/>
    </xf>
    <xf numFmtId="0" fontId="0" fillId="0" borderId="60" xfId="0" applyBorder="1" applyAlignment="1" applyProtection="1">
      <alignment horizontal="center" vertical="center"/>
      <protection hidden="1"/>
    </xf>
    <xf numFmtId="0" fontId="0" fillId="0" borderId="61" xfId="0" applyBorder="1" applyProtection="1">
      <protection hidden="1"/>
    </xf>
    <xf numFmtId="0" fontId="0" fillId="0" borderId="54" xfId="0" applyBorder="1" applyAlignment="1" applyProtection="1">
      <alignment horizontal="center" vertical="center"/>
      <protection hidden="1"/>
    </xf>
    <xf numFmtId="0" fontId="3" fillId="0" borderId="54" xfId="0" applyFont="1" applyBorder="1" applyAlignment="1">
      <alignment horizontal="center" vertical="center"/>
    </xf>
    <xf numFmtId="0" fontId="3" fillId="0" borderId="0" xfId="0" applyFont="1" applyAlignment="1">
      <alignment horizontal="center" vertical="center"/>
    </xf>
    <xf numFmtId="0" fontId="3" fillId="0" borderId="55" xfId="0" applyFont="1" applyBorder="1" applyAlignment="1">
      <alignment horizontal="left" vertical="center"/>
    </xf>
    <xf numFmtId="0" fontId="92" fillId="0" borderId="0" xfId="0" applyFont="1" applyAlignment="1">
      <alignment horizontal="center" vertical="center"/>
    </xf>
    <xf numFmtId="0" fontId="3" fillId="0" borderId="0" xfId="0" applyFont="1" applyAlignment="1">
      <alignment horizontal="left" vertical="center"/>
    </xf>
    <xf numFmtId="0" fontId="20" fillId="0" borderId="0" xfId="0" applyFont="1" applyAlignment="1">
      <alignment horizontal="center" vertical="center"/>
    </xf>
    <xf numFmtId="0" fontId="0" fillId="0" borderId="56" xfId="0" applyBorder="1" applyAlignment="1" applyProtection="1">
      <alignment horizontal="center" vertical="center"/>
      <protection hidden="1"/>
    </xf>
    <xf numFmtId="0" fontId="0" fillId="0" borderId="57" xfId="0" applyBorder="1" applyAlignment="1" applyProtection="1">
      <alignment horizontal="center" vertical="center"/>
      <protection hidden="1"/>
    </xf>
    <xf numFmtId="0" fontId="79" fillId="0" borderId="0" xfId="0" applyFont="1" applyAlignment="1">
      <alignment vertical="center"/>
    </xf>
    <xf numFmtId="0" fontId="68" fillId="0" borderId="0" xfId="0" applyFont="1" applyAlignment="1">
      <alignment horizontal="center"/>
    </xf>
    <xf numFmtId="49" fontId="0" fillId="0" borderId="0" xfId="0" applyNumberFormat="1"/>
    <xf numFmtId="0" fontId="37" fillId="0" borderId="0" xfId="0" applyFont="1"/>
    <xf numFmtId="0" fontId="37" fillId="0" borderId="0" xfId="0" applyFont="1" applyAlignment="1" applyProtection="1">
      <alignment horizontal="left" vertical="center"/>
      <protection locked="0" hidden="1"/>
    </xf>
    <xf numFmtId="0" fontId="37" fillId="0" borderId="0" xfId="0" applyFont="1" applyAlignment="1">
      <alignment horizontal="left" vertical="center"/>
    </xf>
    <xf numFmtId="49" fontId="104" fillId="0" borderId="0" xfId="0" applyNumberFormat="1" applyFont="1" applyAlignment="1">
      <alignment vertical="center"/>
    </xf>
    <xf numFmtId="0" fontId="104" fillId="0" borderId="0" xfId="0" applyFont="1" applyAlignment="1" applyProtection="1">
      <alignment vertical="center"/>
      <protection locked="0" hidden="1"/>
    </xf>
    <xf numFmtId="0" fontId="104" fillId="0" borderId="0" xfId="0" applyFont="1" applyAlignment="1">
      <alignment vertical="center"/>
    </xf>
    <xf numFmtId="0" fontId="76" fillId="0" borderId="117" xfId="0" applyFont="1" applyBorder="1" applyAlignment="1" applyProtection="1">
      <alignment horizontal="center" vertical="center"/>
      <protection locked="0" hidden="1"/>
    </xf>
    <xf numFmtId="0" fontId="76" fillId="0" borderId="0" xfId="0" applyFont="1" applyAlignment="1" applyProtection="1">
      <alignment horizontal="left" vertical="center"/>
      <protection locked="0" hidden="1"/>
    </xf>
    <xf numFmtId="0" fontId="76" fillId="0" borderId="118" xfId="0" applyFont="1" applyBorder="1" applyAlignment="1" applyProtection="1">
      <alignment horizontal="center" vertical="center"/>
      <protection locked="0"/>
    </xf>
    <xf numFmtId="0" fontId="40" fillId="0" borderId="116" xfId="0" applyFont="1" applyBorder="1" applyProtection="1">
      <protection locked="0"/>
    </xf>
    <xf numFmtId="49" fontId="76" fillId="0" borderId="118" xfId="0" applyNumberFormat="1" applyFont="1" applyBorder="1" applyAlignment="1" applyProtection="1">
      <alignment horizontal="center" vertical="center"/>
      <protection locked="0"/>
    </xf>
    <xf numFmtId="0" fontId="66" fillId="7" borderId="6" xfId="0" applyFont="1" applyFill="1" applyBorder="1" applyAlignment="1" applyProtection="1">
      <alignment horizontal="center" vertical="center"/>
      <protection locked="0" hidden="1"/>
    </xf>
    <xf numFmtId="0" fontId="117" fillId="0" borderId="0" xfId="6" applyFont="1" applyAlignment="1" applyProtection="1">
      <alignment vertical="center" wrapText="1"/>
      <protection hidden="1"/>
    </xf>
    <xf numFmtId="0" fontId="118" fillId="0" borderId="0" xfId="6" applyFont="1" applyAlignment="1">
      <alignment vertical="center"/>
    </xf>
    <xf numFmtId="0" fontId="79" fillId="0" borderId="0" xfId="0" applyFont="1" applyAlignment="1" applyProtection="1">
      <alignment horizontal="left" vertical="center"/>
      <protection hidden="1"/>
    </xf>
    <xf numFmtId="0" fontId="65" fillId="0" borderId="0" xfId="0" applyFont="1" applyAlignment="1" applyProtection="1">
      <alignment horizontal="center" vertical="center"/>
      <protection locked="0" hidden="1"/>
    </xf>
    <xf numFmtId="0" fontId="65" fillId="0" borderId="0" xfId="0" applyFont="1" applyAlignment="1">
      <alignment vertical="center"/>
    </xf>
    <xf numFmtId="49" fontId="76" fillId="0" borderId="0" xfId="0" applyNumberFormat="1" applyFont="1" applyAlignment="1" applyProtection="1">
      <alignment horizontal="center" vertical="center"/>
      <protection locked="0"/>
    </xf>
    <xf numFmtId="0" fontId="85" fillId="0" borderId="0" xfId="0" applyFont="1" applyAlignment="1" applyProtection="1">
      <alignment vertical="center"/>
      <protection hidden="1"/>
    </xf>
    <xf numFmtId="0" fontId="65" fillId="0" borderId="76" xfId="0" applyFont="1" applyBorder="1" applyAlignment="1" applyProtection="1">
      <alignment horizontal="center" vertical="center"/>
      <protection locked="0" hidden="1"/>
    </xf>
    <xf numFmtId="0" fontId="65" fillId="0" borderId="73" xfId="0" applyFont="1" applyBorder="1" applyAlignment="1" applyProtection="1">
      <alignment horizontal="center" vertical="center"/>
      <protection locked="0" hidden="1"/>
    </xf>
    <xf numFmtId="0" fontId="65" fillId="0" borderId="115" xfId="0" applyFont="1" applyBorder="1" applyAlignment="1" applyProtection="1">
      <alignment horizontal="center" vertical="center"/>
      <protection locked="0"/>
    </xf>
    <xf numFmtId="167" fontId="65" fillId="0" borderId="10" xfId="0" applyNumberFormat="1" applyFont="1" applyBorder="1" applyAlignment="1" applyProtection="1">
      <alignment horizontal="left" vertical="center" wrapText="1"/>
      <protection locked="0"/>
    </xf>
    <xf numFmtId="0" fontId="65" fillId="0" borderId="26" xfId="0" applyFont="1" applyBorder="1" applyAlignment="1" applyProtection="1">
      <alignment horizontal="left" vertical="center"/>
      <protection locked="0" hidden="1"/>
    </xf>
    <xf numFmtId="0" fontId="110" fillId="9" borderId="0" xfId="0" applyFont="1" applyFill="1" applyAlignment="1" applyProtection="1">
      <alignment horizontal="center" vertical="center"/>
      <protection hidden="1"/>
    </xf>
    <xf numFmtId="0" fontId="40" fillId="0" borderId="0" xfId="0" applyFont="1" applyAlignment="1" applyProtection="1">
      <alignment horizontal="right" vertical="center"/>
      <protection hidden="1"/>
    </xf>
    <xf numFmtId="0" fontId="64" fillId="0" borderId="27" xfId="5" applyFont="1" applyBorder="1" applyAlignment="1" applyProtection="1">
      <alignment horizontal="center" vertical="center"/>
      <protection locked="0"/>
    </xf>
    <xf numFmtId="0" fontId="55" fillId="0" borderId="20" xfId="0" applyFont="1" applyBorder="1" applyAlignment="1">
      <alignment horizontal="center" vertical="center" wrapText="1"/>
    </xf>
    <xf numFmtId="0" fontId="119" fillId="4" borderId="13" xfId="5" applyFont="1" applyFill="1" applyBorder="1" applyAlignment="1" applyProtection="1">
      <alignment horizontal="left" vertical="center"/>
      <protection locked="0"/>
    </xf>
    <xf numFmtId="0" fontId="119" fillId="4" borderId="24" xfId="5" applyFont="1" applyFill="1" applyBorder="1" applyAlignment="1" applyProtection="1">
      <alignment horizontal="center" vertical="center"/>
      <protection locked="0"/>
    </xf>
    <xf numFmtId="0" fontId="119" fillId="4" borderId="24" xfId="0" applyFont="1" applyFill="1" applyBorder="1" applyAlignment="1">
      <alignment horizontal="center" vertical="center" wrapText="1"/>
    </xf>
    <xf numFmtId="0" fontId="119" fillId="4" borderId="8" xfId="0" applyFont="1" applyFill="1" applyBorder="1" applyAlignment="1">
      <alignment horizontal="center" vertical="center" wrapText="1"/>
    </xf>
    <xf numFmtId="0" fontId="120" fillId="4" borderId="119" xfId="6" applyFont="1" applyFill="1" applyBorder="1" applyAlignment="1" applyProtection="1">
      <alignment horizontal="center" vertical="center" wrapText="1"/>
      <protection hidden="1"/>
    </xf>
    <xf numFmtId="49" fontId="104" fillId="10" borderId="0" xfId="0" applyNumberFormat="1" applyFont="1" applyFill="1" applyAlignment="1">
      <alignment vertical="center"/>
    </xf>
    <xf numFmtId="0" fontId="91" fillId="10" borderId="0" xfId="0" applyFont="1" applyFill="1" applyAlignment="1">
      <alignment vertical="center"/>
    </xf>
    <xf numFmtId="0" fontId="109" fillId="10" borderId="0" xfId="0" applyFont="1" applyFill="1" applyAlignment="1">
      <alignment vertical="center"/>
    </xf>
    <xf numFmtId="0" fontId="105" fillId="10" borderId="0" xfId="0" applyFont="1" applyFill="1" applyAlignment="1">
      <alignment vertical="center"/>
    </xf>
    <xf numFmtId="0" fontId="108" fillId="10" borderId="0" xfId="0" applyFont="1" applyFill="1" applyAlignment="1">
      <alignment vertical="center"/>
    </xf>
    <xf numFmtId="0" fontId="106" fillId="10" borderId="0" xfId="0" applyFont="1" applyFill="1" applyAlignment="1">
      <alignment vertical="center"/>
    </xf>
    <xf numFmtId="0" fontId="107" fillId="10" borderId="0" xfId="0" applyFont="1" applyFill="1" applyAlignment="1">
      <alignment vertical="center"/>
    </xf>
    <xf numFmtId="0" fontId="64" fillId="11" borderId="27" xfId="5" applyFont="1" applyFill="1" applyBorder="1" applyAlignment="1" applyProtection="1">
      <alignment horizontal="center" vertical="center"/>
      <protection locked="0"/>
    </xf>
    <xf numFmtId="0" fontId="64" fillId="11" borderId="6" xfId="5" applyFont="1" applyFill="1" applyBorder="1" applyAlignment="1" applyProtection="1">
      <alignment horizontal="center" vertical="center"/>
      <protection locked="0"/>
    </xf>
    <xf numFmtId="0" fontId="55" fillId="11" borderId="6" xfId="0" applyFont="1" applyFill="1" applyBorder="1" applyAlignment="1">
      <alignment horizontal="center" vertical="center" wrapText="1"/>
    </xf>
    <xf numFmtId="0" fontId="55" fillId="11" borderId="20" xfId="0" applyFont="1" applyFill="1" applyBorder="1" applyAlignment="1">
      <alignment horizontal="center" vertical="center" wrapText="1"/>
    </xf>
    <xf numFmtId="0" fontId="64" fillId="12" borderId="27" xfId="5" applyFont="1" applyFill="1" applyBorder="1" applyAlignment="1" applyProtection="1">
      <alignment horizontal="center" vertical="center"/>
      <protection locked="0"/>
    </xf>
    <xf numFmtId="0" fontId="64" fillId="12" borderId="6" xfId="5" applyFont="1" applyFill="1" applyBorder="1" applyAlignment="1" applyProtection="1">
      <alignment horizontal="center" vertical="center"/>
      <protection locked="0"/>
    </xf>
    <xf numFmtId="0" fontId="55" fillId="12" borderId="6" xfId="0" applyFont="1" applyFill="1" applyBorder="1" applyAlignment="1">
      <alignment horizontal="center" vertical="center" wrapText="1"/>
    </xf>
    <xf numFmtId="0" fontId="55" fillId="12" borderId="20" xfId="0" applyFont="1" applyFill="1" applyBorder="1" applyAlignment="1">
      <alignment horizontal="center" vertical="center" wrapText="1"/>
    </xf>
    <xf numFmtId="0" fontId="64" fillId="2" borderId="27" xfId="5" applyFont="1" applyFill="1" applyBorder="1" applyAlignment="1" applyProtection="1">
      <alignment horizontal="center" vertical="center"/>
      <protection locked="0"/>
    </xf>
    <xf numFmtId="0" fontId="64" fillId="2" borderId="6" xfId="5" applyFont="1" applyFill="1" applyBorder="1" applyAlignment="1" applyProtection="1">
      <alignment horizontal="center" vertical="center"/>
      <protection locked="0"/>
    </xf>
    <xf numFmtId="0" fontId="55" fillId="2" borderId="6" xfId="0" applyFont="1" applyFill="1" applyBorder="1" applyAlignment="1">
      <alignment horizontal="center" vertical="center" wrapText="1"/>
    </xf>
    <xf numFmtId="0" fontId="55" fillId="2" borderId="20" xfId="0" applyFont="1" applyFill="1" applyBorder="1" applyAlignment="1">
      <alignment horizontal="center" vertical="center" wrapText="1"/>
    </xf>
    <xf numFmtId="0" fontId="64" fillId="13" borderId="27" xfId="5" applyFont="1" applyFill="1" applyBorder="1" applyAlignment="1" applyProtection="1">
      <alignment horizontal="center" vertical="center"/>
      <protection locked="0"/>
    </xf>
    <xf numFmtId="0" fontId="64" fillId="13" borderId="6" xfId="5" applyFont="1" applyFill="1" applyBorder="1" applyAlignment="1" applyProtection="1">
      <alignment horizontal="center" vertical="center"/>
      <protection locked="0"/>
    </xf>
    <xf numFmtId="0" fontId="55" fillId="13" borderId="6" xfId="0" applyFont="1" applyFill="1" applyBorder="1" applyAlignment="1">
      <alignment horizontal="center" vertical="center" wrapText="1"/>
    </xf>
    <xf numFmtId="0" fontId="55" fillId="13" borderId="20" xfId="0" applyFont="1" applyFill="1" applyBorder="1" applyAlignment="1">
      <alignment horizontal="center" vertical="center" wrapText="1"/>
    </xf>
    <xf numFmtId="0" fontId="64" fillId="14" borderId="19" xfId="5" applyFont="1" applyFill="1" applyBorder="1" applyAlignment="1" applyProtection="1">
      <alignment horizontal="center" vertical="center"/>
      <protection locked="0"/>
    </xf>
    <xf numFmtId="0" fontId="64" fillId="14" borderId="23" xfId="5" applyFont="1" applyFill="1" applyBorder="1" applyAlignment="1" applyProtection="1">
      <alignment horizontal="center" vertical="center"/>
      <protection locked="0"/>
    </xf>
    <xf numFmtId="0" fontId="55" fillId="14" borderId="23" xfId="0" applyFont="1" applyFill="1" applyBorder="1" applyAlignment="1">
      <alignment horizontal="center" vertical="center" wrapText="1"/>
    </xf>
    <xf numFmtId="0" fontId="55" fillId="14" borderId="17" xfId="0" applyFont="1" applyFill="1" applyBorder="1" applyAlignment="1">
      <alignment horizontal="center" vertical="center" wrapText="1"/>
    </xf>
    <xf numFmtId="0" fontId="40" fillId="0" borderId="0" xfId="0" applyFont="1" applyAlignment="1">
      <alignment horizontal="left" vertical="center"/>
    </xf>
    <xf numFmtId="0" fontId="100" fillId="4" borderId="0" xfId="0" applyFont="1" applyFill="1" applyAlignment="1" applyProtection="1">
      <alignment vertical="center"/>
      <protection hidden="1"/>
    </xf>
    <xf numFmtId="0" fontId="38" fillId="4" borderId="0" xfId="0" applyFont="1" applyFill="1" applyAlignment="1" applyProtection="1">
      <alignment horizontal="center" vertical="center"/>
      <protection hidden="1"/>
    </xf>
    <xf numFmtId="170" fontId="56" fillId="0" borderId="115" xfId="0" applyNumberFormat="1" applyFont="1" applyBorder="1" applyAlignment="1" applyProtection="1">
      <alignment horizontal="center" vertical="center"/>
      <protection locked="0" hidden="1"/>
    </xf>
    <xf numFmtId="0" fontId="65" fillId="0" borderId="0" xfId="0" applyFont="1" applyAlignment="1" applyProtection="1">
      <alignment horizontal="center" vertical="center"/>
      <protection locked="0"/>
    </xf>
    <xf numFmtId="14" fontId="40" fillId="0" borderId="0" xfId="0" applyNumberFormat="1" applyFont="1" applyAlignment="1" applyProtection="1">
      <alignment horizontal="left" vertical="center"/>
      <protection locked="0" hidden="1"/>
    </xf>
    <xf numFmtId="0" fontId="40" fillId="0" borderId="0" xfId="0" applyFont="1" applyAlignment="1" applyProtection="1">
      <alignment horizontal="right" vertical="center"/>
      <protection locked="0" hidden="1"/>
    </xf>
    <xf numFmtId="0" fontId="76" fillId="0" borderId="0" xfId="0" applyFont="1" applyAlignment="1" applyProtection="1">
      <alignment vertical="center"/>
      <protection hidden="1"/>
    </xf>
    <xf numFmtId="0" fontId="76" fillId="0" borderId="0" xfId="0" applyFont="1" applyProtection="1">
      <protection hidden="1"/>
    </xf>
    <xf numFmtId="0" fontId="125" fillId="0" borderId="0" xfId="0" applyFont="1" applyAlignment="1" applyProtection="1">
      <alignment vertical="center"/>
      <protection hidden="1"/>
    </xf>
    <xf numFmtId="14" fontId="40" fillId="0" borderId="0" xfId="0" applyNumberFormat="1" applyFont="1" applyProtection="1">
      <protection hidden="1"/>
    </xf>
    <xf numFmtId="0" fontId="76" fillId="0" borderId="0" xfId="0" applyFont="1" applyAlignment="1" applyProtection="1">
      <alignment horizontal="left" vertical="center" indent="1"/>
      <protection hidden="1"/>
    </xf>
    <xf numFmtId="0" fontId="55" fillId="0" borderId="0" xfId="0" applyFont="1" applyAlignment="1" applyProtection="1">
      <alignment horizontal="left" vertical="center"/>
      <protection hidden="1"/>
    </xf>
    <xf numFmtId="0" fontId="126" fillId="0" borderId="0" xfId="0" applyFont="1" applyAlignment="1" applyProtection="1">
      <alignment vertical="center"/>
      <protection hidden="1"/>
    </xf>
    <xf numFmtId="0" fontId="40" fillId="0" borderId="0" xfId="0" applyFont="1" applyAlignment="1" applyProtection="1">
      <alignment horizontal="left" vertical="center" indent="1"/>
      <protection hidden="1"/>
    </xf>
    <xf numFmtId="0" fontId="127" fillId="0" borderId="0" xfId="0" applyFont="1" applyAlignment="1" applyProtection="1">
      <alignment vertical="center"/>
      <protection hidden="1"/>
    </xf>
    <xf numFmtId="0" fontId="76" fillId="0" borderId="120" xfId="0" applyFont="1" applyBorder="1" applyAlignment="1" applyProtection="1">
      <alignment horizontal="center" vertical="center"/>
      <protection hidden="1"/>
    </xf>
    <xf numFmtId="0" fontId="101" fillId="0" borderId="0" xfId="0" applyFont="1" applyAlignment="1">
      <alignment horizontal="center" vertical="center"/>
    </xf>
    <xf numFmtId="0" fontId="100" fillId="15" borderId="0" xfId="0" applyFont="1" applyFill="1" applyAlignment="1">
      <alignment vertical="center"/>
    </xf>
    <xf numFmtId="0" fontId="100" fillId="6" borderId="0" xfId="0" applyFont="1" applyFill="1" applyAlignment="1">
      <alignment horizontal="center" vertical="center"/>
    </xf>
    <xf numFmtId="0" fontId="100" fillId="15" borderId="28" xfId="0" applyFont="1" applyFill="1" applyBorder="1" applyAlignment="1">
      <alignment vertical="center"/>
    </xf>
    <xf numFmtId="0" fontId="48" fillId="0" borderId="0" xfId="0" applyFont="1" applyAlignment="1" applyProtection="1">
      <alignment horizontal="right" vertical="center"/>
      <protection hidden="1"/>
    </xf>
    <xf numFmtId="0" fontId="79" fillId="8" borderId="0" xfId="0" applyFont="1" applyFill="1" applyAlignment="1" applyProtection="1">
      <alignment vertical="center"/>
      <protection hidden="1"/>
    </xf>
    <xf numFmtId="0" fontId="101" fillId="4" borderId="0" xfId="0" applyFont="1" applyFill="1" applyAlignment="1" applyProtection="1">
      <alignment horizontal="center" vertical="center"/>
      <protection hidden="1"/>
    </xf>
    <xf numFmtId="0" fontId="120" fillId="0" borderId="0" xfId="6" applyFont="1" applyAlignment="1" applyProtection="1">
      <alignment vertical="center" wrapText="1"/>
      <protection hidden="1"/>
    </xf>
    <xf numFmtId="0" fontId="0" fillId="16" borderId="0" xfId="0" applyFill="1"/>
    <xf numFmtId="169" fontId="114" fillId="6" borderId="10" xfId="0" applyNumberFormat="1" applyFont="1" applyFill="1" applyBorder="1" applyAlignment="1" applyProtection="1">
      <alignment horizontal="center" vertical="center"/>
      <protection hidden="1"/>
    </xf>
    <xf numFmtId="0" fontId="79" fillId="4" borderId="0" xfId="0" applyFont="1" applyFill="1" applyAlignment="1" applyProtection="1">
      <alignment vertical="center"/>
      <protection hidden="1"/>
    </xf>
    <xf numFmtId="0" fontId="129" fillId="0" borderId="0" xfId="0" applyFont="1" applyAlignment="1" applyProtection="1">
      <alignment horizontal="left" vertical="center"/>
      <protection hidden="1"/>
    </xf>
    <xf numFmtId="0" fontId="130" fillId="4" borderId="0" xfId="0" applyFont="1" applyFill="1" applyAlignment="1" applyProtection="1">
      <alignment vertical="center"/>
      <protection hidden="1"/>
    </xf>
    <xf numFmtId="0" fontId="131" fillId="4" borderId="0" xfId="0" applyFont="1" applyFill="1" applyAlignment="1" applyProtection="1">
      <alignment vertical="center"/>
      <protection hidden="1"/>
    </xf>
    <xf numFmtId="0" fontId="76" fillId="0" borderId="20" xfId="0" applyFont="1" applyBorder="1" applyAlignment="1" applyProtection="1">
      <alignment horizontal="center" vertical="center"/>
      <protection locked="0" hidden="1"/>
    </xf>
    <xf numFmtId="0" fontId="0" fillId="16" borderId="0" xfId="0" applyFill="1" applyAlignment="1" applyProtection="1">
      <alignment horizontal="center" vertical="center"/>
      <protection locked="0"/>
    </xf>
    <xf numFmtId="0" fontId="40" fillId="0" borderId="6" xfId="0" applyFont="1" applyBorder="1" applyProtection="1">
      <protection locked="0" hidden="1"/>
    </xf>
    <xf numFmtId="0" fontId="40" fillId="0" borderId="6" xfId="0" applyFont="1" applyBorder="1" applyAlignment="1" applyProtection="1">
      <alignment horizontal="center" vertical="center"/>
      <protection locked="0" hidden="1"/>
    </xf>
    <xf numFmtId="0" fontId="40" fillId="0" borderId="20" xfId="0" applyFont="1" applyBorder="1" applyProtection="1">
      <protection locked="0" hidden="1"/>
    </xf>
    <xf numFmtId="0" fontId="40" fillId="0" borderId="14" xfId="0" applyFont="1" applyBorder="1" applyProtection="1">
      <protection locked="0" hidden="1"/>
    </xf>
    <xf numFmtId="0" fontId="40" fillId="0" borderId="27" xfId="0" applyFont="1" applyBorder="1" applyProtection="1">
      <protection locked="0" hidden="1"/>
    </xf>
    <xf numFmtId="0" fontId="40" fillId="0" borderId="20" xfId="0" applyFont="1" applyBorder="1" applyAlignment="1" applyProtection="1">
      <alignment horizontal="left" vertical="center"/>
      <protection locked="0" hidden="1"/>
    </xf>
    <xf numFmtId="0" fontId="40" fillId="0" borderId="14" xfId="0" applyFont="1" applyBorder="1" applyAlignment="1" applyProtection="1">
      <alignment horizontal="left" vertical="center"/>
      <protection locked="0" hidden="1"/>
    </xf>
    <xf numFmtId="0" fontId="40" fillId="0" borderId="27" xfId="0" applyFont="1" applyBorder="1" applyAlignment="1" applyProtection="1">
      <alignment horizontal="left" vertical="center"/>
      <protection locked="0" hidden="1"/>
    </xf>
    <xf numFmtId="0" fontId="40" fillId="0" borderId="27" xfId="0" applyFont="1" applyBorder="1" applyAlignment="1" applyProtection="1">
      <alignment vertical="center"/>
      <protection locked="0" hidden="1"/>
    </xf>
    <xf numFmtId="0" fontId="40" fillId="0" borderId="20" xfId="0" applyFont="1" applyBorder="1" applyAlignment="1" applyProtection="1">
      <alignment vertical="center"/>
      <protection locked="0" hidden="1"/>
    </xf>
    <xf numFmtId="0" fontId="40" fillId="0" borderId="14" xfId="0" applyFont="1" applyBorder="1" applyAlignment="1" applyProtection="1">
      <alignment vertical="center"/>
      <protection locked="0" hidden="1"/>
    </xf>
    <xf numFmtId="14" fontId="40" fillId="0" borderId="14" xfId="0" applyNumberFormat="1" applyFont="1" applyBorder="1" applyAlignment="1" applyProtection="1">
      <alignment horizontal="left"/>
      <protection locked="0" hidden="1"/>
    </xf>
    <xf numFmtId="0" fontId="96" fillId="10" borderId="0" xfId="0" applyFont="1" applyFill="1" applyAlignment="1" applyProtection="1">
      <alignment horizontal="center" vertical="center"/>
      <protection hidden="1"/>
    </xf>
    <xf numFmtId="0" fontId="76" fillId="0" borderId="94" xfId="0" applyFont="1" applyBorder="1" applyAlignment="1" applyProtection="1">
      <alignment horizontal="left" vertical="center"/>
      <protection locked="0"/>
    </xf>
    <xf numFmtId="0" fontId="111" fillId="4" borderId="0" xfId="0" applyFont="1" applyFill="1" applyAlignment="1" applyProtection="1">
      <alignment horizontal="left" vertical="center"/>
      <protection hidden="1"/>
    </xf>
    <xf numFmtId="0" fontId="76" fillId="0" borderId="115" xfId="0" applyFont="1" applyBorder="1" applyAlignment="1" applyProtection="1">
      <alignment horizontal="left" vertical="center"/>
      <protection locked="0"/>
    </xf>
    <xf numFmtId="0" fontId="93" fillId="8" borderId="0" xfId="0" applyFont="1" applyFill="1" applyAlignment="1" applyProtection="1">
      <alignment horizontal="center" vertical="center"/>
      <protection hidden="1"/>
    </xf>
    <xf numFmtId="14" fontId="76" fillId="0" borderId="0" xfId="0" applyNumberFormat="1" applyFont="1" applyAlignment="1" applyProtection="1">
      <alignment horizontal="left" vertical="center"/>
      <protection locked="0"/>
    </xf>
    <xf numFmtId="0" fontId="76" fillId="0" borderId="116" xfId="0" applyFont="1" applyBorder="1" applyAlignment="1" applyProtection="1">
      <alignment horizontal="left" vertical="center"/>
      <protection locked="0"/>
    </xf>
    <xf numFmtId="0" fontId="76" fillId="0" borderId="113" xfId="0" applyFont="1" applyBorder="1" applyAlignment="1" applyProtection="1">
      <alignment horizontal="left" vertical="center"/>
      <protection locked="0"/>
    </xf>
    <xf numFmtId="0" fontId="76" fillId="0" borderId="118" xfId="0" applyFont="1" applyBorder="1" applyAlignment="1" applyProtection="1">
      <alignment horizontal="left" vertical="center"/>
      <protection locked="0"/>
    </xf>
    <xf numFmtId="0" fontId="110" fillId="10" borderId="0" xfId="0" applyFont="1" applyFill="1" applyAlignment="1">
      <alignment horizontal="center" vertical="center"/>
    </xf>
    <xf numFmtId="0" fontId="93" fillId="6" borderId="0" xfId="0" applyFont="1" applyFill="1" applyAlignment="1" applyProtection="1">
      <alignment horizontal="center" vertical="center"/>
      <protection hidden="1"/>
    </xf>
    <xf numFmtId="0" fontId="100" fillId="4" borderId="0" xfId="0" applyFont="1" applyFill="1" applyAlignment="1" applyProtection="1">
      <alignment horizontal="left" vertical="center"/>
      <protection hidden="1"/>
    </xf>
    <xf numFmtId="0" fontId="76" fillId="0" borderId="95" xfId="0" applyFont="1" applyBorder="1" applyAlignment="1" applyProtection="1">
      <alignment horizontal="center" vertical="center"/>
      <protection locked="0"/>
    </xf>
    <xf numFmtId="0" fontId="76" fillId="0" borderId="76" xfId="0" applyFont="1" applyBorder="1" applyAlignment="1" applyProtection="1">
      <alignment horizontal="center" vertical="center"/>
      <protection locked="0"/>
    </xf>
    <xf numFmtId="0" fontId="100" fillId="4" borderId="0" xfId="0" applyFont="1" applyFill="1" applyAlignment="1" applyProtection="1">
      <alignment horizontal="left" vertical="center" wrapText="1"/>
      <protection hidden="1"/>
    </xf>
    <xf numFmtId="0" fontId="124" fillId="4" borderId="0" xfId="0" applyFont="1" applyFill="1" applyAlignment="1" applyProtection="1">
      <alignment horizontal="center" vertical="center"/>
      <protection hidden="1"/>
    </xf>
    <xf numFmtId="49" fontId="0" fillId="8" borderId="0" xfId="0" applyNumberFormat="1" applyFill="1" applyAlignment="1">
      <alignment horizontal="center"/>
    </xf>
    <xf numFmtId="0" fontId="99" fillId="8" borderId="0" xfId="0" applyFont="1" applyFill="1" applyAlignment="1" applyProtection="1">
      <alignment horizontal="center" vertical="center"/>
      <protection hidden="1"/>
    </xf>
    <xf numFmtId="0" fontId="112" fillId="6" borderId="0" xfId="0" applyFont="1" applyFill="1" applyAlignment="1">
      <alignment horizontal="center" vertical="center"/>
    </xf>
    <xf numFmtId="0" fontId="0" fillId="0" borderId="0" xfId="0" applyAlignment="1">
      <alignment horizontal="center" wrapText="1"/>
    </xf>
    <xf numFmtId="0" fontId="111" fillId="4" borderId="10" xfId="0" applyFont="1" applyFill="1" applyBorder="1" applyAlignment="1" applyProtection="1">
      <alignment horizontal="left" vertical="center"/>
      <protection hidden="1"/>
    </xf>
    <xf numFmtId="0" fontId="111" fillId="4" borderId="26" xfId="0" applyFont="1" applyFill="1" applyBorder="1" applyAlignment="1" applyProtection="1">
      <alignment horizontal="left" vertical="center"/>
      <protection hidden="1"/>
    </xf>
    <xf numFmtId="0" fontId="113" fillId="6" borderId="0" xfId="0" applyFont="1" applyFill="1" applyAlignment="1" applyProtection="1">
      <alignment horizontal="center" vertical="center"/>
      <protection hidden="1"/>
    </xf>
    <xf numFmtId="0" fontId="111" fillId="4" borderId="114" xfId="0" applyFont="1" applyFill="1" applyBorder="1" applyAlignment="1" applyProtection="1">
      <alignment horizontal="left" vertical="center"/>
      <protection hidden="1"/>
    </xf>
    <xf numFmtId="0" fontId="111" fillId="4" borderId="112" xfId="0" applyFont="1" applyFill="1" applyBorder="1" applyAlignment="1" applyProtection="1">
      <alignment horizontal="left" vertical="center"/>
      <protection hidden="1"/>
    </xf>
    <xf numFmtId="49" fontId="76" fillId="0" borderId="116" xfId="0" applyNumberFormat="1" applyFont="1" applyBorder="1" applyAlignment="1" applyProtection="1">
      <alignment horizontal="center" vertical="center"/>
      <protection locked="0"/>
    </xf>
    <xf numFmtId="49" fontId="76" fillId="0" borderId="113" xfId="0" applyNumberFormat="1" applyFont="1" applyBorder="1" applyAlignment="1" applyProtection="1">
      <alignment horizontal="center" vertical="center"/>
      <protection locked="0"/>
    </xf>
    <xf numFmtId="0" fontId="121" fillId="10" borderId="0" xfId="6" applyFont="1" applyFill="1" applyAlignment="1">
      <alignment horizontal="center" vertical="center"/>
    </xf>
    <xf numFmtId="0" fontId="115" fillId="8" borderId="0" xfId="0" applyFont="1" applyFill="1" applyAlignment="1">
      <alignment horizontal="center"/>
    </xf>
    <xf numFmtId="0" fontId="120" fillId="6" borderId="104" xfId="6" applyFont="1" applyFill="1" applyBorder="1" applyAlignment="1" applyProtection="1">
      <alignment horizontal="center" vertical="center" wrapText="1"/>
      <protection hidden="1"/>
    </xf>
    <xf numFmtId="0" fontId="120" fillId="6" borderId="0" xfId="6" applyFont="1" applyFill="1" applyAlignment="1" applyProtection="1">
      <alignment horizontal="center" vertical="center" wrapText="1"/>
      <protection hidden="1"/>
    </xf>
    <xf numFmtId="0" fontId="101" fillId="4" borderId="0" xfId="0" applyFont="1" applyFill="1" applyAlignment="1" applyProtection="1">
      <alignment horizontal="left" vertical="center"/>
      <protection hidden="1"/>
    </xf>
    <xf numFmtId="0" fontId="132" fillId="4" borderId="28" xfId="0" applyFont="1" applyFill="1" applyBorder="1" applyAlignment="1" applyProtection="1">
      <alignment horizontal="left" vertical="center" wrapText="1"/>
      <protection hidden="1"/>
    </xf>
    <xf numFmtId="0" fontId="98" fillId="6" borderId="0" xfId="0" applyFont="1" applyFill="1" applyAlignment="1" applyProtection="1">
      <alignment horizontal="center" vertical="center" wrapText="1"/>
      <protection hidden="1"/>
    </xf>
    <xf numFmtId="0" fontId="93" fillId="10" borderId="0" xfId="0" applyFont="1" applyFill="1" applyAlignment="1" applyProtection="1">
      <alignment horizontal="center" vertical="center" wrapText="1"/>
      <protection hidden="1"/>
    </xf>
    <xf numFmtId="0" fontId="76" fillId="0" borderId="115" xfId="0" applyFont="1" applyBorder="1" applyAlignment="1" applyProtection="1">
      <alignment vertical="center"/>
      <protection locked="0"/>
    </xf>
    <xf numFmtId="0" fontId="76" fillId="0" borderId="115" xfId="0" applyFont="1" applyBorder="1" applyAlignment="1" applyProtection="1">
      <alignment horizontal="center" vertical="center"/>
      <protection locked="0"/>
    </xf>
    <xf numFmtId="0" fontId="76" fillId="0" borderId="116" xfId="0" applyFont="1" applyBorder="1" applyAlignment="1" applyProtection="1">
      <alignment horizontal="center" vertical="center"/>
      <protection locked="0"/>
    </xf>
    <xf numFmtId="0" fontId="130" fillId="4" borderId="0" xfId="0" applyFont="1" applyFill="1" applyAlignment="1" applyProtection="1">
      <alignment horizontal="left" vertical="center"/>
      <protection hidden="1"/>
    </xf>
    <xf numFmtId="0" fontId="40" fillId="0" borderId="0" xfId="0" applyFont="1" applyAlignment="1" applyProtection="1">
      <alignment horizontal="center"/>
      <protection locked="0" hidden="1"/>
    </xf>
    <xf numFmtId="14" fontId="40" fillId="0" borderId="0" xfId="0" applyNumberFormat="1" applyFont="1" applyAlignment="1" applyProtection="1">
      <alignment horizontal="center"/>
      <protection locked="0" hidden="1"/>
    </xf>
    <xf numFmtId="0" fontId="75" fillId="0" borderId="0" xfId="0" applyFont="1" applyAlignment="1" applyProtection="1">
      <alignment horizontal="right"/>
      <protection locked="0" hidden="1"/>
    </xf>
    <xf numFmtId="0" fontId="40" fillId="0" borderId="20" xfId="0" applyFont="1" applyBorder="1" applyAlignment="1" applyProtection="1">
      <alignment horizontal="left" vertical="center" wrapText="1"/>
      <protection locked="0" hidden="1"/>
    </xf>
    <xf numFmtId="0" fontId="40" fillId="0" borderId="14" xfId="0" applyFont="1" applyBorder="1" applyAlignment="1" applyProtection="1">
      <alignment horizontal="left" vertical="center" wrapText="1"/>
      <protection locked="0" hidden="1"/>
    </xf>
    <xf numFmtId="0" fontId="40" fillId="0" borderId="0" xfId="0" applyFont="1" applyAlignment="1" applyProtection="1">
      <alignment horizontal="left" vertical="center" wrapText="1"/>
      <protection locked="0" hidden="1"/>
    </xf>
    <xf numFmtId="0" fontId="40" fillId="0" borderId="0" xfId="0" applyFont="1" applyAlignment="1" applyProtection="1">
      <alignment horizontal="left" vertical="top" wrapText="1"/>
      <protection locked="0" hidden="1"/>
    </xf>
    <xf numFmtId="0" fontId="0" fillId="0" borderId="0" xfId="0" applyAlignment="1">
      <alignment horizontal="left" vertical="top" wrapText="1"/>
    </xf>
    <xf numFmtId="0" fontId="40" fillId="0" borderId="0" xfId="0" applyFont="1" applyAlignment="1" applyProtection="1">
      <alignment horizontal="right"/>
      <protection locked="0" hidden="1"/>
    </xf>
    <xf numFmtId="0" fontId="88" fillId="0" borderId="0" xfId="0" applyFont="1" applyAlignment="1" applyProtection="1">
      <alignment horizontal="center" vertical="center"/>
      <protection locked="0" hidden="1"/>
    </xf>
    <xf numFmtId="0" fontId="40" fillId="0" borderId="0" xfId="0" applyFont="1" applyAlignment="1" applyProtection="1">
      <alignment horizontal="center" vertical="center"/>
      <protection locked="0" hidden="1"/>
    </xf>
    <xf numFmtId="0" fontId="55" fillId="0" borderId="0" xfId="0" applyFont="1" applyAlignment="1" applyProtection="1">
      <alignment horizontal="center"/>
      <protection locked="0" hidden="1"/>
    </xf>
    <xf numFmtId="0" fontId="40" fillId="0" borderId="0" xfId="0" applyFont="1" applyAlignment="1" applyProtection="1">
      <alignment horizontal="left" vertical="center"/>
      <protection locked="0" hidden="1"/>
    </xf>
    <xf numFmtId="0" fontId="45" fillId="0" borderId="0" xfId="0" applyFont="1" applyAlignment="1" applyProtection="1">
      <alignment horizontal="left" vertical="top" wrapText="1"/>
      <protection hidden="1"/>
    </xf>
    <xf numFmtId="0" fontId="65" fillId="0" borderId="0" xfId="0" applyFont="1" applyAlignment="1" applyProtection="1">
      <alignment horizontal="center"/>
      <protection hidden="1"/>
    </xf>
    <xf numFmtId="0" fontId="65" fillId="0" borderId="6" xfId="0" applyFont="1" applyBorder="1" applyAlignment="1" applyProtection="1">
      <alignment horizontal="center" vertical="center" textRotation="90"/>
      <protection hidden="1"/>
    </xf>
    <xf numFmtId="0" fontId="65" fillId="0" borderId="6" xfId="0" applyFont="1" applyBorder="1" applyAlignment="1" applyProtection="1">
      <alignment horizontal="center" vertical="center" textRotation="90" wrapText="1"/>
      <protection hidden="1"/>
    </xf>
    <xf numFmtId="0" fontId="65" fillId="0" borderId="20" xfId="0" applyFont="1" applyBorder="1" applyAlignment="1" applyProtection="1">
      <alignment horizontal="center" vertical="center"/>
      <protection hidden="1"/>
    </xf>
    <xf numFmtId="0" fontId="65" fillId="0" borderId="14" xfId="0" applyFont="1" applyBorder="1" applyAlignment="1" applyProtection="1">
      <alignment horizontal="center" vertical="center"/>
      <protection hidden="1"/>
    </xf>
    <xf numFmtId="0" fontId="65" fillId="0" borderId="27" xfId="0" applyFont="1" applyBorder="1" applyAlignment="1" applyProtection="1">
      <alignment horizontal="center" vertical="center"/>
      <protection hidden="1"/>
    </xf>
    <xf numFmtId="0" fontId="65" fillId="0" borderId="23" xfId="0" applyFont="1" applyBorder="1" applyAlignment="1" applyProtection="1">
      <alignment horizontal="center" vertical="center" textRotation="90" wrapText="1"/>
      <protection hidden="1"/>
    </xf>
    <xf numFmtId="0" fontId="65" fillId="0" borderId="24" xfId="0" applyFont="1" applyBorder="1" applyAlignment="1" applyProtection="1">
      <alignment horizontal="center" vertical="center" textRotation="90" wrapText="1"/>
      <protection hidden="1"/>
    </xf>
    <xf numFmtId="0" fontId="65" fillId="0" borderId="6" xfId="0" applyFont="1" applyBorder="1" applyAlignment="1" applyProtection="1">
      <alignment horizontal="center" vertical="center" wrapText="1"/>
      <protection hidden="1"/>
    </xf>
    <xf numFmtId="0" fontId="66" fillId="0" borderId="23" xfId="0" applyFont="1" applyBorder="1" applyAlignment="1" applyProtection="1">
      <alignment horizontal="center" vertical="center"/>
      <protection locked="0" hidden="1"/>
    </xf>
    <xf numFmtId="0" fontId="66" fillId="0" borderId="24" xfId="0" applyFont="1" applyBorder="1" applyAlignment="1" applyProtection="1">
      <alignment horizontal="center" vertical="center"/>
      <protection locked="0" hidden="1"/>
    </xf>
    <xf numFmtId="0" fontId="66" fillId="0" borderId="23" xfId="0" applyFont="1" applyBorder="1" applyAlignment="1" applyProtection="1">
      <alignment horizontal="center" vertical="center" wrapText="1"/>
      <protection locked="0" hidden="1"/>
    </xf>
    <xf numFmtId="0" fontId="66" fillId="0" borderId="24" xfId="0" applyFont="1" applyBorder="1" applyAlignment="1" applyProtection="1">
      <alignment horizontal="center" vertical="center" wrapText="1"/>
      <protection locked="0" hidden="1"/>
    </xf>
    <xf numFmtId="0" fontId="38" fillId="0" borderId="0" xfId="0" applyFont="1" applyAlignment="1" applyProtection="1">
      <alignment horizontal="right" vertical="top"/>
      <protection hidden="1"/>
    </xf>
    <xf numFmtId="0" fontId="75" fillId="0" borderId="0" xfId="0" applyFont="1" applyAlignment="1" applyProtection="1">
      <alignment horizontal="center" vertical="center" wrapText="1"/>
      <protection hidden="1"/>
    </xf>
    <xf numFmtId="0" fontId="65" fillId="0" borderId="6" xfId="0" applyFont="1" applyBorder="1" applyAlignment="1" applyProtection="1">
      <alignment horizontal="center" vertical="center"/>
      <protection hidden="1"/>
    </xf>
    <xf numFmtId="0" fontId="65" fillId="0" borderId="23" xfId="0" applyFont="1" applyBorder="1" applyAlignment="1" applyProtection="1">
      <alignment horizontal="center" vertical="center" wrapText="1"/>
      <protection hidden="1"/>
    </xf>
    <xf numFmtId="0" fontId="65" fillId="0" borderId="24" xfId="0" applyFont="1" applyBorder="1" applyAlignment="1" applyProtection="1">
      <alignment horizontal="center" vertical="center" wrapText="1"/>
      <protection hidden="1"/>
    </xf>
    <xf numFmtId="0" fontId="103" fillId="7" borderId="20" xfId="0" applyFont="1" applyFill="1" applyBorder="1" applyAlignment="1" applyProtection="1">
      <alignment horizontal="center" vertical="center"/>
      <protection hidden="1"/>
    </xf>
    <xf numFmtId="0" fontId="103" fillId="7" borderId="14" xfId="0" applyFont="1" applyFill="1" applyBorder="1" applyAlignment="1" applyProtection="1">
      <alignment horizontal="center" vertical="center"/>
      <protection hidden="1"/>
    </xf>
    <xf numFmtId="0" fontId="103" fillId="0" borderId="14" xfId="0" applyFont="1" applyBorder="1" applyAlignment="1" applyProtection="1">
      <alignment horizontal="center" vertical="center"/>
      <protection hidden="1"/>
    </xf>
    <xf numFmtId="0" fontId="103" fillId="7" borderId="27" xfId="0" applyFont="1" applyFill="1" applyBorder="1" applyAlignment="1" applyProtection="1">
      <alignment horizontal="center" vertical="center"/>
      <protection hidden="1"/>
    </xf>
    <xf numFmtId="0" fontId="66" fillId="7" borderId="20" xfId="0" applyFont="1" applyFill="1" applyBorder="1" applyAlignment="1" applyProtection="1">
      <alignment horizontal="center" vertical="center"/>
      <protection locked="0" hidden="1"/>
    </xf>
    <xf numFmtId="0" fontId="66" fillId="7" borderId="14" xfId="0" applyFont="1" applyFill="1" applyBorder="1" applyAlignment="1" applyProtection="1">
      <alignment horizontal="center" vertical="center"/>
      <protection locked="0" hidden="1"/>
    </xf>
    <xf numFmtId="0" fontId="66" fillId="7" borderId="27" xfId="0" applyFont="1" applyFill="1" applyBorder="1" applyAlignment="1" applyProtection="1">
      <alignment horizontal="center" vertical="center"/>
      <protection locked="0" hidden="1"/>
    </xf>
    <xf numFmtId="14" fontId="40" fillId="0" borderId="0" xfId="0" applyNumberFormat="1" applyFont="1" applyAlignment="1" applyProtection="1">
      <alignment horizontal="left" vertical="center"/>
      <protection hidden="1"/>
    </xf>
    <xf numFmtId="0" fontId="91" fillId="0" borderId="0" xfId="0" applyFont="1" applyAlignment="1" applyProtection="1">
      <alignment horizontal="center" vertical="center"/>
      <protection hidden="1"/>
    </xf>
    <xf numFmtId="0" fontId="55" fillId="0" borderId="0" xfId="0" applyFont="1" applyAlignment="1" applyProtection="1">
      <alignment horizontal="center" vertical="center"/>
      <protection hidden="1"/>
    </xf>
    <xf numFmtId="0" fontId="40" fillId="0" borderId="0" xfId="0" applyFont="1" applyAlignment="1" applyProtection="1">
      <alignment horizontal="left" vertical="center"/>
      <protection hidden="1"/>
    </xf>
    <xf numFmtId="0" fontId="40" fillId="0" borderId="0" xfId="0" applyFont="1" applyAlignment="1" applyProtection="1">
      <alignment horizontal="center" vertical="center"/>
      <protection hidden="1"/>
    </xf>
    <xf numFmtId="0" fontId="40" fillId="0" borderId="0" xfId="0" applyFont="1" applyAlignment="1" applyProtection="1">
      <alignment horizontal="left" vertical="top" wrapText="1"/>
      <protection hidden="1"/>
    </xf>
    <xf numFmtId="0" fontId="40" fillId="0" borderId="0" xfId="0" applyFont="1" applyAlignment="1" applyProtection="1">
      <alignment horizontal="left" vertical="center" wrapText="1"/>
      <protection hidden="1"/>
    </xf>
    <xf numFmtId="0" fontId="128" fillId="0" borderId="0" xfId="0" applyFont="1" applyAlignment="1" applyProtection="1">
      <alignment horizontal="center"/>
      <protection hidden="1"/>
    </xf>
    <xf numFmtId="0" fontId="40" fillId="0" borderId="0" xfId="0" applyFont="1" applyAlignment="1" applyProtection="1">
      <alignment horizontal="center"/>
      <protection hidden="1"/>
    </xf>
    <xf numFmtId="0" fontId="38" fillId="0" borderId="0" xfId="0" applyFont="1" applyAlignment="1" applyProtection="1">
      <alignment horizontal="left" vertical="center"/>
      <protection hidden="1"/>
    </xf>
    <xf numFmtId="0" fontId="38" fillId="0" borderId="20" xfId="0" applyFont="1" applyBorder="1" applyAlignment="1" applyProtection="1">
      <alignment horizontal="center" vertical="center"/>
      <protection hidden="1"/>
    </xf>
    <xf numFmtId="0" fontId="38" fillId="0" borderId="14" xfId="0" applyFont="1" applyBorder="1" applyAlignment="1" applyProtection="1">
      <alignment horizontal="center" vertical="center"/>
      <protection hidden="1"/>
    </xf>
    <xf numFmtId="0" fontId="38" fillId="0" borderId="27" xfId="0" applyFont="1" applyBorder="1" applyAlignment="1" applyProtection="1">
      <alignment horizontal="center" vertical="center"/>
      <protection hidden="1"/>
    </xf>
    <xf numFmtId="0" fontId="47" fillId="0" borderId="30" xfId="0" applyFont="1" applyBorder="1" applyAlignment="1" applyProtection="1">
      <alignment horizontal="center" vertical="center"/>
      <protection hidden="1"/>
    </xf>
    <xf numFmtId="0" fontId="47" fillId="0" borderId="101" xfId="0" applyFont="1" applyBorder="1" applyAlignment="1" applyProtection="1">
      <alignment horizontal="center" vertical="center"/>
      <protection hidden="1"/>
    </xf>
    <xf numFmtId="0" fontId="54" fillId="0" borderId="0" xfId="0" applyFont="1" applyAlignment="1" applyProtection="1">
      <alignment horizontal="center" vertical="center" wrapText="1"/>
      <protection hidden="1"/>
    </xf>
    <xf numFmtId="0" fontId="54" fillId="0" borderId="63" xfId="0" applyFont="1" applyBorder="1" applyAlignment="1" applyProtection="1">
      <alignment horizontal="center" vertical="center" wrapText="1"/>
      <protection hidden="1"/>
    </xf>
    <xf numFmtId="0" fontId="40" fillId="0" borderId="31" xfId="0" applyFont="1" applyBorder="1" applyAlignment="1" applyProtection="1">
      <alignment horizontal="center" vertical="center"/>
      <protection hidden="1"/>
    </xf>
    <xf numFmtId="0" fontId="40" fillId="0" borderId="26" xfId="0" applyFont="1" applyBorder="1" applyAlignment="1" applyProtection="1">
      <alignment horizontal="center" vertical="center"/>
      <protection hidden="1"/>
    </xf>
    <xf numFmtId="2" fontId="47" fillId="0" borderId="30" xfId="0" applyNumberFormat="1" applyFont="1" applyBorder="1" applyAlignment="1" applyProtection="1">
      <alignment horizontal="right" vertical="center"/>
      <protection hidden="1"/>
    </xf>
    <xf numFmtId="2" fontId="47" fillId="0" borderId="101" xfId="0" applyNumberFormat="1" applyFont="1" applyBorder="1" applyAlignment="1" applyProtection="1">
      <alignment horizontal="right" vertical="center"/>
      <protection hidden="1"/>
    </xf>
    <xf numFmtId="0" fontId="40" fillId="0" borderId="0" xfId="0" applyFont="1" applyAlignment="1" applyProtection="1">
      <alignment horizontal="right" vertical="center"/>
      <protection hidden="1"/>
    </xf>
    <xf numFmtId="2" fontId="47" fillId="0" borderId="0" xfId="0" applyNumberFormat="1" applyFont="1" applyAlignment="1" applyProtection="1">
      <alignment horizontal="right" vertical="center"/>
      <protection hidden="1"/>
    </xf>
    <xf numFmtId="2" fontId="47" fillId="0" borderId="11" xfId="0" applyNumberFormat="1" applyFont="1" applyBorder="1" applyAlignment="1" applyProtection="1">
      <alignment horizontal="right" vertical="center"/>
      <protection hidden="1"/>
    </xf>
    <xf numFmtId="0" fontId="40" fillId="0" borderId="108" xfId="0" applyFont="1" applyBorder="1" applyAlignment="1" applyProtection="1">
      <alignment horizontal="center" vertical="center"/>
      <protection hidden="1"/>
    </xf>
    <xf numFmtId="0" fontId="48" fillId="0" borderId="0" xfId="0" applyFont="1" applyAlignment="1" applyProtection="1">
      <alignment horizontal="left" vertical="center" wrapText="1"/>
      <protection hidden="1"/>
    </xf>
    <xf numFmtId="0" fontId="48" fillId="0" borderId="11" xfId="0" applyFont="1" applyBorder="1" applyAlignment="1" applyProtection="1">
      <alignment horizontal="left" vertical="center" wrapText="1"/>
      <protection hidden="1"/>
    </xf>
    <xf numFmtId="0" fontId="41" fillId="0" borderId="7" xfId="0" applyFont="1" applyBorder="1" applyAlignment="1" applyProtection="1">
      <alignment horizontal="center" vertical="center"/>
      <protection hidden="1"/>
    </xf>
    <xf numFmtId="0" fontId="41" fillId="0" borderId="0" xfId="0" applyFont="1" applyAlignment="1" applyProtection="1">
      <alignment horizontal="center" vertical="center"/>
      <protection hidden="1"/>
    </xf>
    <xf numFmtId="164" fontId="38" fillId="0" borderId="70" xfId="0" applyNumberFormat="1" applyFont="1" applyBorder="1" applyAlignment="1" applyProtection="1">
      <alignment horizontal="center" vertical="center" wrapText="1"/>
      <protection hidden="1"/>
    </xf>
    <xf numFmtId="0" fontId="56" fillId="0" borderId="70" xfId="0" applyFont="1" applyBorder="1" applyAlignment="1" applyProtection="1">
      <alignment horizontal="center" vertical="center" wrapText="1"/>
      <protection hidden="1"/>
    </xf>
    <xf numFmtId="0" fontId="89" fillId="0" borderId="0" xfId="0" applyFont="1" applyAlignment="1" applyProtection="1">
      <alignment horizontal="center" vertical="center"/>
      <protection hidden="1"/>
    </xf>
    <xf numFmtId="0" fontId="38" fillId="0" borderId="103" xfId="0" applyFont="1" applyBorder="1" applyAlignment="1" applyProtection="1">
      <alignment horizontal="center" vertical="center" wrapText="1"/>
      <protection hidden="1"/>
    </xf>
    <xf numFmtId="0" fontId="38" fillId="0" borderId="104" xfId="0" applyFont="1" applyBorder="1" applyAlignment="1" applyProtection="1">
      <alignment horizontal="center" vertical="center"/>
      <protection hidden="1"/>
    </xf>
    <xf numFmtId="0" fontId="38" fillId="0" borderId="105" xfId="0" applyFont="1" applyBorder="1" applyAlignment="1" applyProtection="1">
      <alignment horizontal="center" vertical="center"/>
      <protection hidden="1"/>
    </xf>
    <xf numFmtId="0" fontId="38" fillId="0" borderId="62" xfId="0" applyFont="1" applyBorder="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38" fillId="0" borderId="63" xfId="0" applyFont="1" applyBorder="1" applyAlignment="1" applyProtection="1">
      <alignment horizontal="center" vertical="center" wrapText="1"/>
      <protection hidden="1"/>
    </xf>
    <xf numFmtId="0" fontId="42" fillId="0" borderId="17" xfId="0" applyFont="1" applyBorder="1" applyAlignment="1" applyProtection="1">
      <alignment horizontal="center" vertical="center" wrapText="1"/>
      <protection hidden="1"/>
    </xf>
    <xf numFmtId="0" fontId="42" fillId="0" borderId="18" xfId="0" applyFont="1" applyBorder="1" applyAlignment="1" applyProtection="1">
      <alignment horizontal="center" vertical="center" wrapText="1"/>
      <protection hidden="1"/>
    </xf>
    <xf numFmtId="0" fontId="42" fillId="0" borderId="98" xfId="0" applyFont="1" applyBorder="1" applyAlignment="1" applyProtection="1">
      <alignment horizontal="center" vertical="center" wrapText="1"/>
      <protection hidden="1"/>
    </xf>
    <xf numFmtId="0" fontId="45" fillId="0" borderId="62" xfId="0" applyFont="1" applyBorder="1" applyAlignment="1" applyProtection="1">
      <alignment horizontal="center" vertical="center" shrinkToFit="1"/>
      <protection hidden="1"/>
    </xf>
    <xf numFmtId="0" fontId="45" fillId="0" borderId="0" xfId="0" applyFont="1" applyAlignment="1" applyProtection="1">
      <alignment horizontal="center" vertical="center" shrinkToFit="1"/>
      <protection hidden="1"/>
    </xf>
    <xf numFmtId="0" fontId="76" fillId="0" borderId="6" xfId="0" applyFont="1" applyBorder="1" applyAlignment="1" applyProtection="1">
      <alignment horizontal="center" vertical="center"/>
      <protection hidden="1"/>
    </xf>
    <xf numFmtId="0" fontId="76" fillId="0" borderId="107" xfId="0" applyFont="1" applyBorder="1" applyAlignment="1" applyProtection="1">
      <alignment horizontal="center" vertical="center"/>
      <protection hidden="1"/>
    </xf>
    <xf numFmtId="0" fontId="52" fillId="0" borderId="62" xfId="0" applyFont="1" applyBorder="1" applyAlignment="1" applyProtection="1">
      <alignment horizontal="center" vertical="center" shrinkToFit="1"/>
      <protection hidden="1"/>
    </xf>
    <xf numFmtId="0" fontId="52" fillId="0" borderId="0" xfId="0" applyFont="1" applyAlignment="1" applyProtection="1">
      <alignment horizontal="center" vertical="center" shrinkToFit="1"/>
      <protection hidden="1"/>
    </xf>
    <xf numFmtId="0" fontId="54" fillId="0" borderId="0" xfId="0" applyFont="1" applyAlignment="1" applyProtection="1">
      <alignment horizontal="center" vertical="top" wrapText="1" shrinkToFit="1"/>
      <protection hidden="1"/>
    </xf>
    <xf numFmtId="0" fontId="54" fillId="0" borderId="63" xfId="0" applyFont="1" applyBorder="1" applyAlignment="1" applyProtection="1">
      <alignment horizontal="center" vertical="top" wrapText="1" shrinkToFit="1"/>
      <protection hidden="1"/>
    </xf>
    <xf numFmtId="0" fontId="38" fillId="0" borderId="0" xfId="0" applyFont="1" applyAlignment="1" applyProtection="1">
      <alignment horizontal="left" vertical="center" shrinkToFit="1"/>
      <protection hidden="1"/>
    </xf>
    <xf numFmtId="0" fontId="38" fillId="0" borderId="0" xfId="0" applyFont="1" applyAlignment="1" applyProtection="1">
      <alignment horizontal="center" vertical="center"/>
      <protection hidden="1"/>
    </xf>
    <xf numFmtId="0" fontId="38" fillId="0" borderId="63" xfId="0" applyFont="1" applyBorder="1" applyAlignment="1" applyProtection="1">
      <alignment horizontal="center" vertical="center"/>
      <protection hidden="1"/>
    </xf>
    <xf numFmtId="0" fontId="48" fillId="0" borderId="0" xfId="0" applyFont="1" applyAlignment="1" applyProtection="1">
      <alignment horizontal="center" vertical="center"/>
      <protection hidden="1"/>
    </xf>
    <xf numFmtId="0" fontId="38" fillId="0" borderId="6" xfId="0" applyFont="1" applyBorder="1" applyAlignment="1" applyProtection="1">
      <alignment horizontal="center" vertical="center"/>
      <protection hidden="1"/>
    </xf>
    <xf numFmtId="2" fontId="8" fillId="0" borderId="0" xfId="0" applyNumberFormat="1" applyFont="1" applyAlignment="1" applyProtection="1">
      <alignment horizontal="center" textRotation="90"/>
      <protection hidden="1"/>
    </xf>
    <xf numFmtId="0" fontId="8" fillId="0" borderId="0" xfId="0" applyFont="1" applyAlignment="1" applyProtection="1">
      <alignment horizontal="center" textRotation="90"/>
      <protection hidden="1"/>
    </xf>
    <xf numFmtId="0" fontId="47" fillId="0" borderId="28" xfId="0" applyFont="1" applyBorder="1" applyAlignment="1" applyProtection="1">
      <alignment horizontal="center" vertical="center"/>
      <protection hidden="1"/>
    </xf>
    <xf numFmtId="0" fontId="47" fillId="0" borderId="29" xfId="0" applyFont="1" applyBorder="1" applyAlignment="1" applyProtection="1">
      <alignment horizontal="center" vertical="center"/>
      <protection hidden="1"/>
    </xf>
    <xf numFmtId="2" fontId="47" fillId="0" borderId="14" xfId="0" applyNumberFormat="1" applyFont="1" applyBorder="1" applyAlignment="1" applyProtection="1">
      <alignment horizontal="right" vertical="center"/>
      <protection hidden="1"/>
    </xf>
    <xf numFmtId="2" fontId="47" fillId="0" borderId="102" xfId="0" applyNumberFormat="1" applyFont="1" applyBorder="1" applyAlignment="1" applyProtection="1">
      <alignment horizontal="right" vertical="center"/>
      <protection hidden="1"/>
    </xf>
    <xf numFmtId="2" fontId="47" fillId="0" borderId="28" xfId="0" applyNumberFormat="1" applyFont="1" applyBorder="1" applyAlignment="1" applyProtection="1">
      <alignment horizontal="right" vertical="center"/>
      <protection hidden="1"/>
    </xf>
    <xf numFmtId="2" fontId="47" fillId="0" borderId="29" xfId="0" applyNumberFormat="1" applyFont="1" applyBorder="1" applyAlignment="1" applyProtection="1">
      <alignment horizontal="right" vertical="center"/>
      <protection hidden="1"/>
    </xf>
    <xf numFmtId="0" fontId="40" fillId="0" borderId="9" xfId="0" applyFont="1" applyBorder="1" applyAlignment="1" applyProtection="1">
      <alignment horizontal="left" vertical="center"/>
      <protection hidden="1"/>
    </xf>
    <xf numFmtId="0" fontId="38" fillId="0" borderId="11" xfId="0" applyFont="1" applyBorder="1" applyAlignment="1" applyProtection="1">
      <alignment horizontal="center" vertical="center" wrapText="1"/>
      <protection hidden="1"/>
    </xf>
    <xf numFmtId="0" fontId="38" fillId="0" borderId="68" xfId="0" applyFont="1" applyBorder="1" applyAlignment="1" applyProtection="1">
      <alignment horizontal="center" vertical="center" wrapText="1"/>
      <protection hidden="1"/>
    </xf>
    <xf numFmtId="0" fontId="38" fillId="0" borderId="9" xfId="0" applyFont="1" applyBorder="1" applyAlignment="1" applyProtection="1">
      <alignment horizontal="center" vertical="center" wrapText="1"/>
      <protection hidden="1"/>
    </xf>
    <xf numFmtId="0" fontId="38" fillId="0" borderId="13" xfId="0" applyFont="1" applyBorder="1" applyAlignment="1" applyProtection="1">
      <alignment horizontal="center" vertical="center" wrapText="1"/>
      <protection hidden="1"/>
    </xf>
    <xf numFmtId="0" fontId="3" fillId="0" borderId="0" xfId="0" applyFont="1" applyAlignment="1" applyProtection="1">
      <alignment horizontal="center" textRotation="90"/>
      <protection hidden="1"/>
    </xf>
    <xf numFmtId="2" fontId="47" fillId="0" borderId="12" xfId="0" applyNumberFormat="1" applyFont="1" applyBorder="1" applyAlignment="1" applyProtection="1">
      <alignment horizontal="right" vertical="center"/>
      <protection hidden="1"/>
    </xf>
    <xf numFmtId="2" fontId="47" fillId="0" borderId="15" xfId="0" applyNumberFormat="1" applyFont="1" applyBorder="1" applyAlignment="1" applyProtection="1">
      <alignment horizontal="right" vertical="center"/>
      <protection hidden="1"/>
    </xf>
    <xf numFmtId="0" fontId="47" fillId="0" borderId="106" xfId="0" applyFont="1" applyBorder="1" applyAlignment="1" applyProtection="1">
      <alignment horizontal="center" vertical="center"/>
      <protection hidden="1"/>
    </xf>
    <xf numFmtId="0" fontId="40" fillId="0" borderId="97" xfId="0" applyFont="1" applyBorder="1" applyAlignment="1" applyProtection="1">
      <alignment horizontal="center" vertical="center"/>
      <protection hidden="1"/>
    </xf>
    <xf numFmtId="0" fontId="40" fillId="0" borderId="18" xfId="0" applyFont="1" applyBorder="1" applyAlignment="1" applyProtection="1">
      <alignment horizontal="center" vertical="center"/>
      <protection hidden="1"/>
    </xf>
    <xf numFmtId="0" fontId="40" fillId="0" borderId="98" xfId="0" applyFont="1" applyBorder="1" applyAlignment="1" applyProtection="1">
      <alignment horizontal="center" vertical="center"/>
      <protection hidden="1"/>
    </xf>
    <xf numFmtId="0" fontId="40" fillId="0" borderId="62" xfId="0" applyFont="1" applyBorder="1" applyAlignment="1" applyProtection="1">
      <alignment horizontal="center" vertical="center"/>
      <protection hidden="1"/>
    </xf>
    <xf numFmtId="0" fontId="40" fillId="0" borderId="0" xfId="0" quotePrefix="1" applyFont="1" applyAlignment="1" applyProtection="1">
      <alignment horizontal="center" vertical="center"/>
      <protection hidden="1"/>
    </xf>
    <xf numFmtId="0" fontId="40" fillId="0" borderId="63" xfId="0" quotePrefix="1" applyFont="1" applyBorder="1" applyAlignment="1" applyProtection="1">
      <alignment horizontal="center" vertical="center"/>
      <protection hidden="1"/>
    </xf>
    <xf numFmtId="2" fontId="47" fillId="0" borderId="99" xfId="0" applyNumberFormat="1" applyFont="1" applyBorder="1" applyAlignment="1" applyProtection="1">
      <alignment horizontal="right" vertical="center"/>
      <protection hidden="1"/>
    </xf>
    <xf numFmtId="2" fontId="47" fillId="0" borderId="100" xfId="0" applyNumberFormat="1" applyFont="1" applyBorder="1" applyAlignment="1" applyProtection="1">
      <alignment horizontal="right" vertical="center"/>
      <protection hidden="1"/>
    </xf>
    <xf numFmtId="2" fontId="47" fillId="0" borderId="63" xfId="0" applyNumberFormat="1" applyFont="1" applyBorder="1" applyAlignment="1" applyProtection="1">
      <alignment horizontal="right" vertical="center"/>
      <protection hidden="1"/>
    </xf>
    <xf numFmtId="0" fontId="41" fillId="0" borderId="7" xfId="0" applyFont="1" applyBorder="1" applyAlignment="1" applyProtection="1">
      <alignment horizontal="left" vertical="center" wrapText="1"/>
      <protection hidden="1"/>
    </xf>
    <xf numFmtId="0" fontId="41" fillId="0" borderId="0" xfId="0" applyFont="1" applyAlignment="1" applyProtection="1">
      <alignment horizontal="left" vertical="center" wrapText="1"/>
      <protection hidden="1"/>
    </xf>
    <xf numFmtId="0" fontId="41" fillId="0" borderId="11" xfId="0" applyFont="1" applyBorder="1" applyAlignment="1" applyProtection="1">
      <alignment horizontal="left" vertical="center" wrapText="1"/>
      <protection hidden="1"/>
    </xf>
    <xf numFmtId="0" fontId="47" fillId="0" borderId="0" xfId="0" applyFont="1" applyAlignment="1" applyProtection="1">
      <alignment horizontal="center" vertical="center"/>
      <protection hidden="1"/>
    </xf>
    <xf numFmtId="0" fontId="47" fillId="0" borderId="11" xfId="0" applyFont="1" applyBorder="1" applyAlignment="1" applyProtection="1">
      <alignment horizontal="center" vertical="center"/>
      <protection hidden="1"/>
    </xf>
    <xf numFmtId="0" fontId="38" fillId="0" borderId="110" xfId="0" applyFont="1" applyBorder="1" applyAlignment="1" applyProtection="1">
      <alignment horizontal="center" vertical="center"/>
      <protection hidden="1"/>
    </xf>
    <xf numFmtId="0" fontId="38" fillId="0" borderId="10" xfId="0" applyFont="1" applyBorder="1" applyAlignment="1" applyProtection="1">
      <alignment horizontal="center" vertical="center"/>
      <protection hidden="1"/>
    </xf>
    <xf numFmtId="0" fontId="38" fillId="0" borderId="111" xfId="0" applyFont="1" applyBorder="1" applyAlignment="1" applyProtection="1">
      <alignment horizontal="center" vertical="center"/>
      <protection hidden="1"/>
    </xf>
    <xf numFmtId="2" fontId="76" fillId="0" borderId="0" xfId="0" applyNumberFormat="1" applyFont="1" applyAlignment="1" applyProtection="1">
      <alignment horizontal="left" vertical="center"/>
      <protection hidden="1"/>
    </xf>
    <xf numFmtId="0" fontId="40" fillId="0" borderId="55" xfId="0" applyFont="1" applyBorder="1" applyAlignment="1" applyProtection="1">
      <alignment horizontal="left" vertical="center" wrapText="1"/>
      <protection hidden="1"/>
    </xf>
    <xf numFmtId="0" fontId="40" fillId="0" borderId="55" xfId="0" applyFont="1" applyBorder="1" applyAlignment="1" applyProtection="1">
      <alignment horizontal="center" vertical="center"/>
      <protection hidden="1"/>
    </xf>
    <xf numFmtId="0" fontId="40" fillId="0" borderId="0" xfId="0" applyFont="1" applyAlignment="1" applyProtection="1">
      <alignment horizontal="left"/>
      <protection hidden="1"/>
    </xf>
    <xf numFmtId="0" fontId="14" fillId="0" borderId="59" xfId="0" applyFont="1" applyBorder="1" applyAlignment="1" applyProtection="1">
      <alignment horizontal="center" vertical="top"/>
      <protection hidden="1"/>
    </xf>
    <xf numFmtId="0" fontId="14" fillId="0" borderId="60" xfId="0" applyFont="1" applyBorder="1" applyAlignment="1" applyProtection="1">
      <alignment horizontal="center" vertical="top"/>
      <protection hidden="1"/>
    </xf>
    <xf numFmtId="0" fontId="14" fillId="0" borderId="61" xfId="0" applyFont="1" applyBorder="1" applyAlignment="1" applyProtection="1">
      <alignment horizontal="center" vertical="top"/>
      <protection hidden="1"/>
    </xf>
    <xf numFmtId="0" fontId="38" fillId="0" borderId="0" xfId="0" applyFont="1" applyAlignment="1" applyProtection="1">
      <alignment horizontal="left" vertical="center" wrapText="1"/>
      <protection hidden="1"/>
    </xf>
    <xf numFmtId="0" fontId="38" fillId="0" borderId="55" xfId="0" applyFont="1" applyBorder="1" applyAlignment="1" applyProtection="1">
      <alignment horizontal="left" vertical="center" wrapText="1"/>
      <protection hidden="1"/>
    </xf>
    <xf numFmtId="0" fontId="40" fillId="0" borderId="76" xfId="0" applyFont="1" applyBorder="1" applyAlignment="1" applyProtection="1">
      <alignment horizontal="center" vertical="center"/>
      <protection hidden="1"/>
    </xf>
    <xf numFmtId="0" fontId="40" fillId="0" borderId="109" xfId="0" applyFont="1" applyBorder="1" applyAlignment="1" applyProtection="1">
      <alignment horizontal="center" vertical="center"/>
      <protection hidden="1"/>
    </xf>
    <xf numFmtId="0" fontId="38" fillId="0" borderId="54" xfId="0" applyFont="1" applyBorder="1" applyAlignment="1" applyProtection="1">
      <alignment horizontal="center" vertical="center"/>
      <protection hidden="1"/>
    </xf>
    <xf numFmtId="0" fontId="38" fillId="0" borderId="55" xfId="0" applyFont="1" applyBorder="1" applyAlignment="1" applyProtection="1">
      <alignment horizontal="center" vertical="center"/>
      <protection hidden="1"/>
    </xf>
    <xf numFmtId="0" fontId="40" fillId="0" borderId="18" xfId="0" applyFont="1" applyBorder="1" applyAlignment="1" applyProtection="1">
      <alignment horizontal="center"/>
      <protection hidden="1"/>
    </xf>
    <xf numFmtId="0" fontId="40" fillId="0" borderId="55" xfId="0" applyFont="1" applyBorder="1" applyAlignment="1" applyProtection="1">
      <alignment horizontal="center"/>
      <protection hidden="1"/>
    </xf>
    <xf numFmtId="0" fontId="38" fillId="0" borderId="9" xfId="0" applyFont="1" applyBorder="1" applyAlignment="1" applyProtection="1">
      <alignment horizontal="center"/>
      <protection hidden="1"/>
    </xf>
    <xf numFmtId="2" fontId="38" fillId="0" borderId="9" xfId="0" applyNumberFormat="1" applyFont="1" applyBorder="1" applyAlignment="1" applyProtection="1">
      <alignment horizontal="center"/>
      <protection hidden="1"/>
    </xf>
    <xf numFmtId="2" fontId="38" fillId="0" borderId="9" xfId="0" quotePrefix="1" applyNumberFormat="1" applyFont="1" applyBorder="1" applyAlignment="1" applyProtection="1">
      <alignment horizontal="center"/>
      <protection hidden="1"/>
    </xf>
    <xf numFmtId="0" fontId="76" fillId="0" borderId="9" xfId="0" applyFont="1" applyBorder="1" applyAlignment="1" applyProtection="1">
      <alignment horizontal="center"/>
      <protection hidden="1"/>
    </xf>
    <xf numFmtId="0" fontId="45" fillId="0" borderId="0" xfId="0" applyFont="1" applyAlignment="1" applyProtection="1">
      <alignment horizontal="center" vertical="center"/>
      <protection hidden="1"/>
    </xf>
    <xf numFmtId="0" fontId="45" fillId="0" borderId="55" xfId="0" applyFont="1" applyBorder="1" applyAlignment="1" applyProtection="1">
      <alignment horizontal="center" vertical="center"/>
      <protection hidden="1"/>
    </xf>
    <xf numFmtId="0" fontId="38" fillId="0" borderId="9" xfId="0" applyFont="1" applyBorder="1" applyAlignment="1" applyProtection="1">
      <alignment horizontal="center" vertical="center"/>
      <protection hidden="1"/>
    </xf>
    <xf numFmtId="0" fontId="41" fillId="0" borderId="54" xfId="0" applyFont="1" applyBorder="1" applyAlignment="1" applyProtection="1">
      <alignment horizontal="left"/>
      <protection hidden="1"/>
    </xf>
    <xf numFmtId="0" fontId="41" fillId="0" borderId="0" xfId="0" applyFont="1" applyAlignment="1" applyProtection="1">
      <alignment horizontal="left"/>
      <protection hidden="1"/>
    </xf>
    <xf numFmtId="0" fontId="57" fillId="0" borderId="59" xfId="0" applyFont="1" applyBorder="1" applyAlignment="1" applyProtection="1">
      <alignment horizontal="center" vertical="center"/>
      <protection hidden="1"/>
    </xf>
    <xf numFmtId="0" fontId="57" fillId="0" borderId="60" xfId="0" applyFont="1" applyBorder="1" applyAlignment="1" applyProtection="1">
      <alignment horizontal="center" vertical="center"/>
      <protection hidden="1"/>
    </xf>
    <xf numFmtId="0" fontId="90" fillId="0" borderId="20" xfId="0" applyFont="1" applyBorder="1" applyAlignment="1" applyProtection="1">
      <alignment horizontal="center" vertical="center"/>
      <protection hidden="1"/>
    </xf>
    <xf numFmtId="0" fontId="90" fillId="0" borderId="14" xfId="0" applyFont="1" applyBorder="1" applyAlignment="1" applyProtection="1">
      <alignment horizontal="center" vertical="center"/>
      <protection hidden="1"/>
    </xf>
    <xf numFmtId="0" fontId="90" fillId="0" borderId="27" xfId="0" applyFont="1" applyBorder="1" applyAlignment="1" applyProtection="1">
      <alignment horizontal="center" vertical="center"/>
      <protection hidden="1"/>
    </xf>
    <xf numFmtId="0" fontId="51" fillId="0" borderId="0" xfId="0" applyFont="1" applyAlignment="1" applyProtection="1">
      <alignment horizontal="center" vertical="center" wrapText="1"/>
      <protection hidden="1"/>
    </xf>
    <xf numFmtId="0" fontId="51" fillId="0" borderId="0" xfId="0" applyFont="1" applyAlignment="1" applyProtection="1">
      <alignment horizontal="center" vertical="center"/>
      <protection hidden="1"/>
    </xf>
    <xf numFmtId="0" fontId="51" fillId="0" borderId="55" xfId="0" applyFont="1" applyBorder="1" applyAlignment="1" applyProtection="1">
      <alignment horizontal="center" vertical="center"/>
      <protection hidden="1"/>
    </xf>
    <xf numFmtId="0" fontId="40" fillId="0" borderId="19" xfId="0" applyFont="1" applyBorder="1" applyAlignment="1" applyProtection="1">
      <alignment horizontal="center"/>
      <protection hidden="1"/>
    </xf>
    <xf numFmtId="0" fontId="38" fillId="0" borderId="20" xfId="0" applyFont="1" applyBorder="1" applyAlignment="1" applyProtection="1">
      <alignment horizontal="center"/>
      <protection hidden="1"/>
    </xf>
    <xf numFmtId="0" fontId="38" fillId="0" borderId="14" xfId="0" applyFont="1" applyBorder="1" applyAlignment="1" applyProtection="1">
      <alignment horizontal="center"/>
      <protection hidden="1"/>
    </xf>
    <xf numFmtId="0" fontId="38" fillId="0" borderId="27" xfId="0" applyFont="1" applyBorder="1" applyAlignment="1" applyProtection="1">
      <alignment horizontal="center"/>
      <protection hidden="1"/>
    </xf>
    <xf numFmtId="0" fontId="40" fillId="0" borderId="9" xfId="0" applyFont="1" applyBorder="1" applyAlignment="1" applyProtection="1">
      <alignment horizontal="center"/>
      <protection hidden="1"/>
    </xf>
    <xf numFmtId="0" fontId="40" fillId="0" borderId="13" xfId="0" applyFont="1" applyBorder="1" applyAlignment="1" applyProtection="1">
      <alignment horizontal="center"/>
      <protection hidden="1"/>
    </xf>
    <xf numFmtId="0" fontId="47" fillId="0" borderId="20" xfId="0" applyFont="1" applyBorder="1" applyAlignment="1" applyProtection="1">
      <alignment horizontal="center" vertical="center" wrapText="1"/>
      <protection hidden="1"/>
    </xf>
    <xf numFmtId="0" fontId="47" fillId="0" borderId="14" xfId="0" applyFont="1" applyBorder="1" applyAlignment="1" applyProtection="1">
      <alignment horizontal="center" vertical="center" wrapText="1"/>
      <protection hidden="1"/>
    </xf>
    <xf numFmtId="0" fontId="47" fillId="0" borderId="27" xfId="0" applyFont="1" applyBorder="1" applyAlignment="1" applyProtection="1">
      <alignment horizontal="center" vertical="center" wrapText="1"/>
      <protection hidden="1"/>
    </xf>
    <xf numFmtId="0" fontId="91" fillId="0" borderId="59" xfId="0" applyFont="1" applyBorder="1" applyAlignment="1" applyProtection="1">
      <alignment horizontal="center" vertical="center"/>
      <protection hidden="1"/>
    </xf>
    <xf numFmtId="0" fontId="91" fillId="0" borderId="60" xfId="0" applyFont="1" applyBorder="1" applyAlignment="1" applyProtection="1">
      <alignment horizontal="center" vertical="center"/>
      <protection hidden="1"/>
    </xf>
    <xf numFmtId="0" fontId="91" fillId="0" borderId="61" xfId="0" applyFont="1" applyBorder="1" applyAlignment="1" applyProtection="1">
      <alignment horizontal="center" vertical="center"/>
      <protection hidden="1"/>
    </xf>
    <xf numFmtId="0" fontId="40" fillId="0" borderId="7" xfId="0" applyFont="1" applyBorder="1" applyAlignment="1" applyProtection="1">
      <alignment horizontal="center"/>
      <protection hidden="1"/>
    </xf>
    <xf numFmtId="0" fontId="76" fillId="0" borderId="20" xfId="0" applyFont="1" applyBorder="1" applyAlignment="1" applyProtection="1">
      <alignment horizontal="center"/>
      <protection hidden="1"/>
    </xf>
    <xf numFmtId="0" fontId="76" fillId="0" borderId="14" xfId="0" applyFont="1" applyBorder="1" applyAlignment="1" applyProtection="1">
      <alignment horizontal="center"/>
      <protection hidden="1"/>
    </xf>
    <xf numFmtId="0" fontId="76" fillId="0" borderId="27" xfId="0" applyFont="1" applyBorder="1" applyAlignment="1" applyProtection="1">
      <alignment horizontal="center"/>
      <protection hidden="1"/>
    </xf>
    <xf numFmtId="0" fontId="76" fillId="0" borderId="20" xfId="0" applyFont="1" applyBorder="1" applyAlignment="1" applyProtection="1">
      <alignment horizontal="center" vertical="center"/>
      <protection hidden="1"/>
    </xf>
    <xf numFmtId="0" fontId="76" fillId="0" borderId="14" xfId="0" applyFont="1" applyBorder="1" applyAlignment="1" applyProtection="1">
      <alignment horizontal="center" vertical="center"/>
      <protection hidden="1"/>
    </xf>
    <xf numFmtId="0" fontId="76" fillId="0" borderId="27" xfId="0" applyFont="1" applyBorder="1" applyAlignment="1" applyProtection="1">
      <alignment horizontal="center" vertical="center"/>
      <protection hidden="1"/>
    </xf>
    <xf numFmtId="0" fontId="54" fillId="0" borderId="9" xfId="0" applyFont="1" applyBorder="1" applyAlignment="1" applyProtection="1">
      <alignment horizontal="left"/>
      <protection hidden="1"/>
    </xf>
    <xf numFmtId="0" fontId="38" fillId="0" borderId="9" xfId="0" applyFont="1" applyBorder="1" applyAlignment="1" applyProtection="1">
      <alignment horizontal="left"/>
      <protection hidden="1"/>
    </xf>
    <xf numFmtId="2" fontId="47" fillId="0" borderId="9" xfId="0" applyNumberFormat="1" applyFont="1" applyBorder="1" applyAlignment="1" applyProtection="1">
      <alignment horizontal="center" vertical="center"/>
      <protection hidden="1"/>
    </xf>
    <xf numFmtId="2" fontId="47" fillId="0" borderId="77" xfId="0" applyNumberFormat="1" applyFont="1" applyBorder="1" applyAlignment="1" applyProtection="1">
      <alignment horizontal="center" vertical="center"/>
      <protection hidden="1"/>
    </xf>
    <xf numFmtId="0" fontId="47" fillId="0" borderId="20" xfId="0" applyFont="1" applyBorder="1" applyAlignment="1" applyProtection="1">
      <alignment horizontal="center" vertical="center"/>
      <protection hidden="1"/>
    </xf>
    <xf numFmtId="0" fontId="47" fillId="0" borderId="27" xfId="0" applyFont="1" applyBorder="1" applyAlignment="1" applyProtection="1">
      <alignment horizontal="center" vertical="center"/>
      <protection hidden="1"/>
    </xf>
    <xf numFmtId="0" fontId="53" fillId="0" borderId="9" xfId="0" applyFont="1" applyBorder="1" applyAlignment="1" applyProtection="1">
      <alignment horizontal="center" vertical="center"/>
      <protection hidden="1"/>
    </xf>
    <xf numFmtId="0" fontId="53" fillId="0" borderId="0" xfId="0" applyFont="1" applyAlignment="1" applyProtection="1">
      <alignment horizontal="center" vertical="center"/>
      <protection hidden="1"/>
    </xf>
    <xf numFmtId="0" fontId="53" fillId="0" borderId="9" xfId="0" applyFont="1" applyBorder="1" applyAlignment="1" applyProtection="1">
      <alignment horizontal="left" vertical="center"/>
      <protection hidden="1"/>
    </xf>
    <xf numFmtId="0" fontId="6" fillId="0" borderId="49" xfId="2" applyFont="1" applyBorder="1" applyAlignment="1" applyProtection="1">
      <alignment horizontal="center" vertical="center" wrapText="1"/>
      <protection hidden="1"/>
    </xf>
    <xf numFmtId="0" fontId="6" fillId="0" borderId="50" xfId="2" applyFont="1" applyBorder="1" applyAlignment="1" applyProtection="1">
      <alignment horizontal="center" vertical="center" wrapText="1"/>
      <protection hidden="1"/>
    </xf>
    <xf numFmtId="0" fontId="6" fillId="0" borderId="51" xfId="2" applyFont="1" applyBorder="1" applyAlignment="1" applyProtection="1">
      <alignment horizontal="center" vertical="center" wrapText="1"/>
      <protection hidden="1"/>
    </xf>
    <xf numFmtId="0" fontId="3" fillId="0" borderId="49" xfId="2" applyFont="1" applyBorder="1" applyAlignment="1" applyProtection="1">
      <alignment horizontal="center" vertical="center" wrapText="1"/>
      <protection hidden="1"/>
    </xf>
    <xf numFmtId="0" fontId="3" fillId="0" borderId="50" xfId="2" applyFont="1" applyBorder="1" applyAlignment="1" applyProtection="1">
      <alignment horizontal="center" vertical="center" wrapText="1"/>
      <protection hidden="1"/>
    </xf>
    <xf numFmtId="0" fontId="3" fillId="0" borderId="51" xfId="2" applyFont="1" applyBorder="1" applyAlignment="1" applyProtection="1">
      <alignment horizontal="center" vertical="center" wrapText="1"/>
      <protection hidden="1"/>
    </xf>
    <xf numFmtId="2" fontId="3" fillId="0" borderId="52" xfId="2" applyNumberFormat="1" applyFont="1" applyBorder="1" applyAlignment="1" applyProtection="1">
      <alignment horizontal="center" vertical="center"/>
      <protection hidden="1"/>
    </xf>
    <xf numFmtId="1" fontId="3" fillId="0" borderId="0" xfId="2" applyNumberFormat="1" applyFont="1" applyAlignment="1" applyProtection="1">
      <alignment horizontal="left" vertical="center" wrapText="1"/>
      <protection hidden="1"/>
    </xf>
    <xf numFmtId="0" fontId="3" fillId="0" borderId="0" xfId="2" applyFont="1" applyAlignment="1" applyProtection="1">
      <alignment horizontal="center" vertical="center"/>
      <protection hidden="1"/>
    </xf>
    <xf numFmtId="0" fontId="10" fillId="0" borderId="41" xfId="2" applyFont="1" applyBorder="1" applyAlignment="1" applyProtection="1">
      <alignment horizontal="center"/>
      <protection hidden="1"/>
    </xf>
    <xf numFmtId="0" fontId="8" fillId="0" borderId="41" xfId="2" applyFont="1" applyBorder="1" applyAlignment="1" applyProtection="1">
      <alignment horizontal="center" vertical="center"/>
      <protection hidden="1"/>
    </xf>
    <xf numFmtId="2" fontId="8" fillId="0" borderId="53" xfId="2" applyNumberFormat="1" applyFont="1" applyBorder="1" applyAlignment="1" applyProtection="1">
      <alignment horizontal="center" vertical="center"/>
      <protection hidden="1"/>
    </xf>
    <xf numFmtId="0" fontId="1" fillId="0" borderId="0" xfId="2" applyFont="1" applyAlignment="1" applyProtection="1">
      <alignment horizontal="center"/>
      <protection hidden="1"/>
    </xf>
    <xf numFmtId="0" fontId="3" fillId="0" borderId="0" xfId="2" applyFont="1" applyAlignment="1" applyProtection="1">
      <alignment horizontal="left" vertical="center"/>
      <protection hidden="1"/>
    </xf>
    <xf numFmtId="0" fontId="4" fillId="0" borderId="0" xfId="2" applyFont="1" applyAlignment="1" applyProtection="1">
      <alignment horizontal="left" vertical="center" wrapText="1"/>
      <protection hidden="1"/>
    </xf>
    <xf numFmtId="0" fontId="19" fillId="0" borderId="0" xfId="2" applyFont="1" applyAlignment="1" applyProtection="1">
      <alignment horizontal="center"/>
      <protection hidden="1"/>
    </xf>
    <xf numFmtId="0" fontId="3" fillId="0" borderId="48" xfId="2" applyFont="1" applyBorder="1" applyAlignment="1" applyProtection="1">
      <alignment horizontal="center" vertical="center"/>
      <protection hidden="1"/>
    </xf>
    <xf numFmtId="0" fontId="3" fillId="0" borderId="2" xfId="2" applyFont="1" applyBorder="1" applyAlignment="1" applyProtection="1">
      <alignment horizontal="center" vertical="center"/>
      <protection hidden="1"/>
    </xf>
    <xf numFmtId="0" fontId="3" fillId="0" borderId="44" xfId="2" applyFont="1" applyBorder="1" applyAlignment="1" applyProtection="1">
      <alignment horizontal="center" vertical="center" wrapText="1"/>
      <protection hidden="1"/>
    </xf>
    <xf numFmtId="0" fontId="4" fillId="0" borderId="0" xfId="2" applyFont="1" applyAlignment="1" applyProtection="1">
      <alignment horizontal="left" vertical="center"/>
      <protection hidden="1"/>
    </xf>
    <xf numFmtId="0" fontId="3" fillId="0" borderId="0" xfId="2" applyFont="1" applyAlignment="1" applyProtection="1">
      <alignment horizontal="left" shrinkToFit="1"/>
      <protection locked="0" hidden="1"/>
    </xf>
    <xf numFmtId="2" fontId="6" fillId="0" borderId="42" xfId="2" applyNumberFormat="1" applyFont="1" applyBorder="1" applyAlignment="1" applyProtection="1">
      <alignment horizontal="center" vertical="center"/>
      <protection hidden="1"/>
    </xf>
    <xf numFmtId="2" fontId="6" fillId="0" borderId="43" xfId="2" applyNumberFormat="1" applyFont="1" applyBorder="1" applyAlignment="1" applyProtection="1">
      <alignment horizontal="center" vertical="center"/>
      <protection hidden="1"/>
    </xf>
    <xf numFmtId="0" fontId="18" fillId="0" borderId="0" xfId="2" applyFont="1" applyAlignment="1" applyProtection="1">
      <alignment horizontal="center" vertical="center"/>
      <protection hidden="1"/>
    </xf>
    <xf numFmtId="0" fontId="3" fillId="0" borderId="2" xfId="2" applyFont="1" applyBorder="1" applyAlignment="1" applyProtection="1">
      <alignment horizontal="center" vertical="center" wrapText="1"/>
      <protection hidden="1"/>
    </xf>
    <xf numFmtId="0" fontId="3" fillId="0" borderId="45" xfId="2" applyFont="1" applyBorder="1" applyAlignment="1" applyProtection="1">
      <alignment horizontal="center" vertical="center"/>
      <protection hidden="1"/>
    </xf>
    <xf numFmtId="0" fontId="3" fillId="0" borderId="34" xfId="2" applyFont="1" applyBorder="1" applyAlignment="1" applyProtection="1">
      <alignment horizontal="center" vertical="center"/>
      <protection hidden="1"/>
    </xf>
    <xf numFmtId="2" fontId="3" fillId="0" borderId="35" xfId="2" applyNumberFormat="1" applyFont="1" applyBorder="1" applyAlignment="1" applyProtection="1">
      <alignment horizontal="center" vertical="center" shrinkToFit="1"/>
      <protection hidden="1"/>
    </xf>
    <xf numFmtId="2" fontId="3" fillId="0" borderId="46" xfId="2" applyNumberFormat="1" applyFont="1" applyBorder="1" applyAlignment="1" applyProtection="1">
      <alignment horizontal="center" vertical="center" shrinkToFit="1"/>
      <protection hidden="1"/>
    </xf>
    <xf numFmtId="2" fontId="3" fillId="0" borderId="38" xfId="2" applyNumberFormat="1" applyFont="1" applyBorder="1" applyAlignment="1" applyProtection="1">
      <alignment horizontal="center" vertical="center" shrinkToFit="1"/>
      <protection hidden="1"/>
    </xf>
    <xf numFmtId="2" fontId="3" fillId="0" borderId="47" xfId="2" applyNumberFormat="1" applyFont="1" applyBorder="1" applyAlignment="1" applyProtection="1">
      <alignment horizontal="center" vertical="center" shrinkToFit="1"/>
      <protection hidden="1"/>
    </xf>
    <xf numFmtId="1" fontId="3" fillId="0" borderId="35" xfId="2" applyNumberFormat="1" applyFont="1" applyBorder="1" applyAlignment="1" applyProtection="1">
      <alignment horizontal="center" vertical="center" wrapText="1"/>
      <protection hidden="1"/>
    </xf>
    <xf numFmtId="1" fontId="3" fillId="0" borderId="36" xfId="2" applyNumberFormat="1" applyFont="1" applyBorder="1" applyAlignment="1" applyProtection="1">
      <alignment horizontal="center" vertical="center" wrapText="1"/>
      <protection hidden="1"/>
    </xf>
    <xf numFmtId="1" fontId="3" fillId="0" borderId="37" xfId="2" applyNumberFormat="1" applyFont="1" applyBorder="1" applyAlignment="1" applyProtection="1">
      <alignment horizontal="center" vertical="center" wrapText="1"/>
      <protection hidden="1"/>
    </xf>
    <xf numFmtId="1" fontId="3" fillId="0" borderId="38" xfId="2" applyNumberFormat="1" applyFont="1" applyBorder="1" applyAlignment="1" applyProtection="1">
      <alignment horizontal="center" vertical="center" wrapText="1"/>
      <protection hidden="1"/>
    </xf>
    <xf numFmtId="1" fontId="3" fillId="0" borderId="39" xfId="2" applyNumberFormat="1" applyFont="1" applyBorder="1" applyAlignment="1" applyProtection="1">
      <alignment horizontal="center" vertical="center" wrapText="1"/>
      <protection hidden="1"/>
    </xf>
    <xf numFmtId="1" fontId="3" fillId="0" borderId="40" xfId="2" applyNumberFormat="1" applyFont="1" applyBorder="1" applyAlignment="1" applyProtection="1">
      <alignment horizontal="center" vertical="center" wrapText="1"/>
      <protection hidden="1"/>
    </xf>
    <xf numFmtId="0" fontId="6" fillId="0" borderId="41" xfId="2" applyFont="1" applyBorder="1" applyAlignment="1" applyProtection="1">
      <alignment horizontal="center" vertical="center"/>
      <protection hidden="1"/>
    </xf>
    <xf numFmtId="0" fontId="5" fillId="0" borderId="0" xfId="2" applyFont="1" applyAlignment="1" applyProtection="1">
      <alignment horizontal="center"/>
      <protection hidden="1"/>
    </xf>
    <xf numFmtId="0" fontId="16" fillId="0" borderId="0" xfId="2" applyFont="1" applyAlignment="1" applyProtection="1">
      <alignment horizontal="center"/>
      <protection hidden="1"/>
    </xf>
    <xf numFmtId="164" fontId="6" fillId="0" borderId="0" xfId="2" applyNumberFormat="1" applyFont="1" applyAlignment="1" applyProtection="1">
      <alignment horizontal="center" vertical="center" shrinkToFit="1"/>
      <protection hidden="1"/>
    </xf>
    <xf numFmtId="0" fontId="3" fillId="0" borderId="0" xfId="2" applyFont="1" applyAlignment="1" applyProtection="1">
      <alignment horizontal="left" vertical="center" shrinkToFit="1"/>
      <protection hidden="1"/>
    </xf>
    <xf numFmtId="0" fontId="8" fillId="0" borderId="0" xfId="2" applyFont="1" applyAlignment="1" applyProtection="1">
      <alignment horizontal="left" vertical="center" wrapText="1"/>
      <protection hidden="1"/>
    </xf>
    <xf numFmtId="0" fontId="1" fillId="0" borderId="0" xfId="2" applyFont="1" applyAlignment="1" applyProtection="1">
      <alignment horizontal="left" vertical="center"/>
      <protection hidden="1"/>
    </xf>
    <xf numFmtId="0" fontId="1" fillId="0" borderId="0" xfId="2" applyFont="1" applyAlignment="1" applyProtection="1">
      <alignment horizontal="left" vertical="center" wrapText="1"/>
      <protection hidden="1"/>
    </xf>
    <xf numFmtId="0" fontId="4" fillId="0" borderId="16" xfId="2" applyFont="1" applyBorder="1" applyAlignment="1" applyProtection="1">
      <alignment horizontal="left" vertical="center" wrapText="1"/>
      <protection hidden="1"/>
    </xf>
    <xf numFmtId="0" fontId="1" fillId="0" borderId="16" xfId="2" applyFont="1" applyBorder="1" applyAlignment="1" applyProtection="1">
      <alignment horizontal="left" vertical="center"/>
      <protection hidden="1"/>
    </xf>
    <xf numFmtId="0" fontId="3" fillId="0" borderId="32" xfId="2" applyFont="1" applyBorder="1" applyAlignment="1" applyProtection="1">
      <alignment horizontal="center" vertical="center" wrapText="1"/>
      <protection hidden="1"/>
    </xf>
    <xf numFmtId="0" fontId="3" fillId="0" borderId="33" xfId="2" applyFont="1" applyBorder="1" applyAlignment="1" applyProtection="1">
      <alignment horizontal="center" vertical="center" wrapText="1"/>
      <protection hidden="1"/>
    </xf>
    <xf numFmtId="0" fontId="3" fillId="0" borderId="0" xfId="2" applyFont="1" applyAlignment="1" applyProtection="1">
      <alignment horizontal="left"/>
      <protection hidden="1"/>
    </xf>
    <xf numFmtId="49" fontId="3" fillId="0" borderId="16" xfId="2" applyNumberFormat="1" applyFont="1" applyBorder="1" applyAlignment="1" applyProtection="1">
      <alignment horizontal="left"/>
      <protection hidden="1"/>
    </xf>
    <xf numFmtId="0" fontId="3" fillId="0" borderId="34" xfId="2" applyFont="1" applyBorder="1" applyAlignment="1" applyProtection="1">
      <alignment horizontal="left" vertical="center" wrapText="1"/>
      <protection hidden="1"/>
    </xf>
    <xf numFmtId="166" fontId="11" fillId="0" borderId="0" xfId="2" applyNumberFormat="1" applyFont="1" applyAlignment="1" applyProtection="1">
      <alignment horizontal="left"/>
      <protection hidden="1"/>
    </xf>
    <xf numFmtId="166" fontId="11" fillId="0" borderId="0" xfId="2" applyNumberFormat="1" applyFont="1" applyAlignment="1" applyProtection="1">
      <alignment horizontal="right"/>
      <protection hidden="1"/>
    </xf>
    <xf numFmtId="0" fontId="26" fillId="0" borderId="6" xfId="2" applyFont="1" applyBorder="1" applyAlignment="1" applyProtection="1">
      <alignment horizontal="center" vertical="center"/>
      <protection hidden="1"/>
    </xf>
    <xf numFmtId="1" fontId="21" fillId="0" borderId="6" xfId="2" applyNumberFormat="1" applyFont="1" applyBorder="1" applyAlignment="1" applyProtection="1">
      <alignment horizontal="center" vertical="center"/>
      <protection hidden="1"/>
    </xf>
    <xf numFmtId="0" fontId="21" fillId="0" borderId="6" xfId="2" applyFont="1" applyBorder="1" applyAlignment="1" applyProtection="1">
      <alignment horizontal="center" vertical="center"/>
      <protection hidden="1"/>
    </xf>
    <xf numFmtId="0" fontId="22" fillId="0" borderId="0" xfId="2" applyFont="1" applyAlignment="1" applyProtection="1">
      <alignment horizontal="center" vertical="center" wrapText="1"/>
      <protection hidden="1"/>
    </xf>
    <xf numFmtId="0" fontId="22" fillId="0" borderId="6" xfId="2" applyFont="1" applyBorder="1" applyAlignment="1" applyProtection="1">
      <alignment horizontal="center" vertical="center" wrapText="1"/>
      <protection hidden="1"/>
    </xf>
    <xf numFmtId="0" fontId="10" fillId="0" borderId="6" xfId="2" applyFont="1" applyBorder="1" applyAlignment="1" applyProtection="1">
      <alignment horizontal="center" vertical="center" wrapText="1"/>
      <protection hidden="1"/>
    </xf>
    <xf numFmtId="0" fontId="1" fillId="0" borderId="6" xfId="2" applyFont="1" applyBorder="1" applyAlignment="1" applyProtection="1">
      <alignment horizontal="center" vertical="center" wrapText="1"/>
      <protection hidden="1"/>
    </xf>
    <xf numFmtId="0" fontId="22" fillId="0" borderId="6" xfId="2" applyFont="1" applyBorder="1" applyAlignment="1" applyProtection="1">
      <alignment horizontal="justify" vertical="center" wrapText="1"/>
      <protection hidden="1"/>
    </xf>
    <xf numFmtId="0" fontId="22" fillId="0" borderId="6" xfId="2" applyFont="1" applyBorder="1" applyAlignment="1" applyProtection="1">
      <alignment horizontal="left" vertical="center" shrinkToFit="1"/>
      <protection hidden="1"/>
    </xf>
    <xf numFmtId="0" fontId="22" fillId="0" borderId="6" xfId="2" applyFont="1" applyBorder="1" applyAlignment="1" applyProtection="1">
      <alignment horizontal="center" vertical="center"/>
      <protection hidden="1"/>
    </xf>
    <xf numFmtId="0" fontId="22" fillId="0" borderId="54" xfId="2" applyFont="1" applyBorder="1" applyAlignment="1" applyProtection="1">
      <alignment horizontal="center" vertical="center"/>
      <protection hidden="1"/>
    </xf>
    <xf numFmtId="0" fontId="22" fillId="0" borderId="0" xfId="2" applyFont="1" applyAlignment="1" applyProtection="1">
      <alignment horizontal="center" vertical="center"/>
      <protection hidden="1"/>
    </xf>
    <xf numFmtId="0" fontId="22" fillId="0" borderId="55" xfId="2" applyFont="1" applyBorder="1" applyAlignment="1" applyProtection="1">
      <alignment horizontal="center" vertical="center"/>
      <protection hidden="1"/>
    </xf>
    <xf numFmtId="0" fontId="5" fillId="0" borderId="54" xfId="2" applyFont="1" applyBorder="1" applyAlignment="1" applyProtection="1">
      <alignment horizontal="center" vertical="top" wrapText="1"/>
      <protection hidden="1"/>
    </xf>
    <xf numFmtId="0" fontId="0" fillId="0" borderId="0" xfId="0" applyProtection="1">
      <protection hidden="1"/>
    </xf>
    <xf numFmtId="0" fontId="0" fillId="0" borderId="55" xfId="0" applyBorder="1" applyProtection="1">
      <protection hidden="1"/>
    </xf>
    <xf numFmtId="0" fontId="1" fillId="0" borderId="54" xfId="2" applyFont="1" applyBorder="1" applyAlignment="1" applyProtection="1">
      <alignment horizontal="center"/>
      <protection hidden="1"/>
    </xf>
    <xf numFmtId="0" fontId="1" fillId="0" borderId="55" xfId="2" applyFont="1" applyBorder="1" applyAlignment="1" applyProtection="1">
      <alignment horizontal="center"/>
      <protection hidden="1"/>
    </xf>
    <xf numFmtId="0" fontId="23" fillId="0" borderId="54" xfId="2" applyFont="1" applyBorder="1" applyAlignment="1" applyProtection="1">
      <alignment horizontal="center" wrapText="1"/>
      <protection hidden="1"/>
    </xf>
    <xf numFmtId="0" fontId="23" fillId="0" borderId="0" xfId="2" applyFont="1" applyAlignment="1" applyProtection="1">
      <alignment horizontal="center" wrapText="1"/>
      <protection hidden="1"/>
    </xf>
    <xf numFmtId="0" fontId="23" fillId="0" borderId="55" xfId="2" applyFont="1" applyBorder="1" applyAlignment="1" applyProtection="1">
      <alignment horizontal="center" wrapText="1"/>
      <protection hidden="1"/>
    </xf>
    <xf numFmtId="0" fontId="5" fillId="0" borderId="0" xfId="2" applyFont="1" applyAlignment="1" applyProtection="1">
      <alignment horizontal="center" vertical="top" wrapText="1"/>
      <protection hidden="1"/>
    </xf>
    <xf numFmtId="0" fontId="5" fillId="0" borderId="55" xfId="2" applyFont="1" applyBorder="1" applyAlignment="1" applyProtection="1">
      <alignment horizontal="center" vertical="top" wrapText="1"/>
      <protection hidden="1"/>
    </xf>
    <xf numFmtId="0" fontId="23" fillId="0" borderId="54" xfId="2" applyFont="1" applyBorder="1" applyAlignment="1" applyProtection="1">
      <alignment horizontal="left" vertical="center" wrapText="1"/>
      <protection hidden="1"/>
    </xf>
    <xf numFmtId="0" fontId="23" fillId="0" borderId="0" xfId="2" applyFont="1" applyAlignment="1" applyProtection="1">
      <alignment horizontal="left" vertical="center" wrapText="1"/>
      <protection hidden="1"/>
    </xf>
    <xf numFmtId="0" fontId="23" fillId="0" borderId="55" xfId="2" applyFont="1" applyBorder="1" applyAlignment="1" applyProtection="1">
      <alignment horizontal="left" vertical="center" wrapText="1"/>
      <protection hidden="1"/>
    </xf>
    <xf numFmtId="165" fontId="11" fillId="0" borderId="0" xfId="2" applyNumberFormat="1" applyFont="1" applyAlignment="1" applyProtection="1">
      <alignment horizontal="left"/>
      <protection hidden="1"/>
    </xf>
    <xf numFmtId="165" fontId="11" fillId="0" borderId="0" xfId="2" applyNumberFormat="1" applyFont="1" applyAlignment="1" applyProtection="1">
      <alignment horizontal="right"/>
      <protection hidden="1"/>
    </xf>
    <xf numFmtId="0" fontId="55" fillId="0" borderId="0" xfId="0" applyFont="1" applyAlignment="1" applyProtection="1">
      <alignment horizontal="left" vertical="top" wrapText="1"/>
      <protection locked="0" hidden="1"/>
    </xf>
    <xf numFmtId="0" fontId="78" fillId="0" borderId="0" xfId="0" applyFont="1" applyAlignment="1" applyProtection="1">
      <alignment horizontal="center" wrapText="1"/>
      <protection locked="0" hidden="1"/>
    </xf>
    <xf numFmtId="0" fontId="55" fillId="0" borderId="0" xfId="0" applyFont="1" applyAlignment="1" applyProtection="1">
      <alignment horizontal="left" vertical="center" wrapText="1"/>
      <protection locked="0" hidden="1"/>
    </xf>
    <xf numFmtId="0" fontId="55" fillId="0" borderId="0" xfId="0" applyFont="1" applyAlignment="1" applyProtection="1">
      <alignment wrapText="1"/>
      <protection locked="0" hidden="1"/>
    </xf>
    <xf numFmtId="0" fontId="78" fillId="0" borderId="0" xfId="0" applyFont="1" applyAlignment="1" applyProtection="1">
      <alignment horizontal="center" vertical="center"/>
      <protection locked="0" hidden="1"/>
    </xf>
    <xf numFmtId="2" fontId="55" fillId="0" borderId="0" xfId="0" applyNumberFormat="1" applyFont="1" applyAlignment="1" applyProtection="1">
      <alignment horizontal="left"/>
      <protection locked="0" hidden="1"/>
    </xf>
    <xf numFmtId="0" fontId="77" fillId="0" borderId="0" xfId="0" applyFont="1" applyAlignment="1" applyProtection="1">
      <alignment horizontal="left" vertical="center"/>
      <protection locked="0" hidden="1"/>
    </xf>
    <xf numFmtId="0" fontId="77" fillId="0" borderId="0" xfId="0" applyFont="1" applyAlignment="1" applyProtection="1">
      <alignment horizontal="center" vertical="center"/>
      <protection locked="0" hidden="1"/>
    </xf>
    <xf numFmtId="0" fontId="55" fillId="0" borderId="0" xfId="0" applyFont="1" applyAlignment="1" applyProtection="1">
      <alignment horizontal="center" vertical="center"/>
      <protection locked="0" hidden="1"/>
    </xf>
    <xf numFmtId="0" fontId="77" fillId="0" borderId="0" xfId="0" applyFont="1" applyAlignment="1" applyProtection="1">
      <alignment horizontal="center" vertical="center" wrapText="1"/>
      <protection locked="0" hidden="1"/>
    </xf>
    <xf numFmtId="2" fontId="55" fillId="0" borderId="0" xfId="0" applyNumberFormat="1" applyFont="1" applyAlignment="1" applyProtection="1">
      <alignment horizontal="center" vertical="center"/>
      <protection locked="0" hidden="1"/>
    </xf>
    <xf numFmtId="49" fontId="55" fillId="0" borderId="0" xfId="0" applyNumberFormat="1" applyFont="1" applyAlignment="1" applyProtection="1">
      <alignment horizontal="center" vertical="center"/>
      <protection locked="0" hidden="1"/>
    </xf>
    <xf numFmtId="0" fontId="75" fillId="0" borderId="0" xfId="0" applyFont="1" applyAlignment="1" applyProtection="1">
      <alignment horizontal="right" vertical="center"/>
      <protection locked="0" hidden="1"/>
    </xf>
    <xf numFmtId="0" fontId="55" fillId="0" borderId="21" xfId="0" applyFont="1" applyBorder="1" applyAlignment="1" applyProtection="1">
      <alignment horizontal="center" vertical="center" wrapText="1"/>
      <protection locked="0" hidden="1"/>
    </xf>
    <xf numFmtId="0" fontId="55" fillId="0" borderId="0" xfId="0" applyFont="1" applyAlignment="1" applyProtection="1">
      <alignment horizontal="center" vertical="center" wrapText="1"/>
      <protection locked="0" hidden="1"/>
    </xf>
    <xf numFmtId="0" fontId="55" fillId="0" borderId="22" xfId="0" applyFont="1" applyBorder="1" applyAlignment="1" applyProtection="1">
      <alignment horizontal="center" vertical="center" wrapText="1"/>
      <protection locked="0" hidden="1"/>
    </xf>
    <xf numFmtId="0" fontId="76" fillId="0" borderId="0" xfId="0" applyFont="1" applyAlignment="1" applyProtection="1">
      <alignment horizontal="center"/>
      <protection locked="0" hidden="1"/>
    </xf>
    <xf numFmtId="2" fontId="53" fillId="0" borderId="0" xfId="0" applyNumberFormat="1" applyFont="1" applyAlignment="1" applyProtection="1">
      <alignment horizontal="left" vertical="center"/>
      <protection locked="0" hidden="1"/>
    </xf>
    <xf numFmtId="0" fontId="53" fillId="0" borderId="0" xfId="0" applyFont="1" applyAlignment="1" applyProtection="1">
      <alignment horizontal="center" vertical="center"/>
      <protection locked="0" hidden="1"/>
    </xf>
    <xf numFmtId="49" fontId="53" fillId="0" borderId="0" xfId="0" applyNumberFormat="1" applyFont="1" applyAlignment="1" applyProtection="1">
      <alignment horizontal="center" vertical="center"/>
      <protection locked="0" hidden="1"/>
    </xf>
    <xf numFmtId="49" fontId="53" fillId="0" borderId="0" xfId="0" applyNumberFormat="1" applyFont="1" applyAlignment="1" applyProtection="1">
      <alignment horizontal="left" vertical="center"/>
      <protection locked="0" hidden="1"/>
    </xf>
    <xf numFmtId="0" fontId="53" fillId="0" borderId="0" xfId="0" applyFont="1" applyAlignment="1" applyProtection="1">
      <alignment horizontal="left" vertical="center"/>
      <protection locked="0" hidden="1"/>
    </xf>
    <xf numFmtId="2" fontId="53" fillId="0" borderId="0" xfId="0" applyNumberFormat="1" applyFont="1" applyAlignment="1" applyProtection="1">
      <alignment horizontal="left" vertical="center" shrinkToFit="1"/>
      <protection locked="0" hidden="1"/>
    </xf>
    <xf numFmtId="0" fontId="90" fillId="0" borderId="0" xfId="0" applyFont="1" applyAlignment="1" applyProtection="1">
      <alignment horizontal="center" vertical="center"/>
      <protection locked="0" hidden="1"/>
    </xf>
    <xf numFmtId="0" fontId="53" fillId="0" borderId="0" xfId="0" applyFont="1" applyAlignment="1" applyProtection="1">
      <alignment horizontal="center" vertical="top" wrapText="1"/>
      <protection locked="0" hidden="1"/>
    </xf>
    <xf numFmtId="0" fontId="53" fillId="0" borderId="17" xfId="0" applyFont="1" applyBorder="1" applyAlignment="1" applyProtection="1">
      <alignment horizontal="center" vertical="center" wrapText="1"/>
      <protection locked="0" hidden="1"/>
    </xf>
    <xf numFmtId="0" fontId="53" fillId="0" borderId="18" xfId="0" applyFont="1" applyBorder="1" applyAlignment="1" applyProtection="1">
      <alignment horizontal="center" vertical="center" wrapText="1"/>
      <protection locked="0" hidden="1"/>
    </xf>
    <xf numFmtId="0" fontId="53" fillId="0" borderId="19" xfId="0" applyFont="1" applyBorder="1" applyAlignment="1" applyProtection="1">
      <alignment horizontal="center" vertical="center" wrapText="1"/>
      <protection locked="0" hidden="1"/>
    </xf>
    <xf numFmtId="0" fontId="53" fillId="0" borderId="7" xfId="0" applyFont="1" applyBorder="1" applyAlignment="1" applyProtection="1">
      <alignment horizontal="center" vertical="center" wrapText="1"/>
      <protection locked="0" hidden="1"/>
    </xf>
    <xf numFmtId="0" fontId="53" fillId="0" borderId="0" xfId="0" applyFont="1" applyAlignment="1" applyProtection="1">
      <alignment horizontal="center" vertical="center" wrapText="1"/>
      <protection locked="0" hidden="1"/>
    </xf>
    <xf numFmtId="0" fontId="53" fillId="0" borderId="11" xfId="0" applyFont="1" applyBorder="1" applyAlignment="1" applyProtection="1">
      <alignment horizontal="center" vertical="center" wrapText="1"/>
      <protection locked="0" hidden="1"/>
    </xf>
    <xf numFmtId="1" fontId="53" fillId="0" borderId="0" xfId="0" applyNumberFormat="1" applyFont="1" applyAlignment="1" applyProtection="1">
      <alignment horizontal="left" vertical="center"/>
      <protection locked="0" hidden="1"/>
    </xf>
    <xf numFmtId="1" fontId="53" fillId="0" borderId="0" xfId="0" applyNumberFormat="1" applyFont="1" applyAlignment="1" applyProtection="1">
      <alignment horizontal="left" vertical="center" shrinkToFit="1"/>
      <protection locked="0" hidden="1"/>
    </xf>
    <xf numFmtId="0" fontId="64" fillId="0" borderId="0" xfId="0" applyFont="1" applyAlignment="1" applyProtection="1">
      <alignment horizontal="center" vertical="center"/>
      <protection locked="0" hidden="1"/>
    </xf>
    <xf numFmtId="0" fontId="64" fillId="0" borderId="0" xfId="0" applyFont="1" applyAlignment="1" applyProtection="1">
      <alignment horizontal="center" vertical="center" wrapText="1"/>
      <protection locked="0" hidden="1"/>
    </xf>
    <xf numFmtId="0" fontId="76" fillId="0" borderId="6" xfId="0" applyFont="1" applyBorder="1" applyAlignment="1" applyProtection="1">
      <alignment horizontal="center" vertical="center"/>
      <protection locked="0" hidden="1"/>
    </xf>
    <xf numFmtId="0" fontId="54" fillId="0" borderId="0" xfId="4" applyFont="1" applyAlignment="1" applyProtection="1">
      <alignment horizontal="left"/>
      <protection locked="0" hidden="1"/>
    </xf>
    <xf numFmtId="49" fontId="54" fillId="0" borderId="0" xfId="4" applyNumberFormat="1" applyFont="1" applyAlignment="1" applyProtection="1">
      <alignment horizontal="left"/>
      <protection locked="0" hidden="1"/>
    </xf>
    <xf numFmtId="0" fontId="76" fillId="0" borderId="23" xfId="0" applyFont="1" applyBorder="1" applyAlignment="1" applyProtection="1">
      <alignment horizontal="center" vertical="center"/>
      <protection locked="0" hidden="1"/>
    </xf>
    <xf numFmtId="0" fontId="76" fillId="0" borderId="25" xfId="0" applyFont="1" applyBorder="1" applyAlignment="1" applyProtection="1">
      <alignment horizontal="center" vertical="center"/>
      <protection locked="0" hidden="1"/>
    </xf>
    <xf numFmtId="0" fontId="76" fillId="0" borderId="24" xfId="0" applyFont="1" applyBorder="1" applyAlignment="1" applyProtection="1">
      <alignment horizontal="center" vertical="center"/>
      <protection locked="0" hidden="1"/>
    </xf>
    <xf numFmtId="0" fontId="76" fillId="0" borderId="23" xfId="0" applyFont="1" applyBorder="1" applyAlignment="1" applyProtection="1">
      <alignment horizontal="center" vertical="center" wrapText="1"/>
      <protection locked="0" hidden="1"/>
    </xf>
    <xf numFmtId="0" fontId="76" fillId="0" borderId="25" xfId="0" applyFont="1" applyBorder="1" applyAlignment="1" applyProtection="1">
      <alignment horizontal="center" vertical="center" wrapText="1"/>
      <protection locked="0" hidden="1"/>
    </xf>
    <xf numFmtId="0" fontId="76" fillId="0" borderId="24" xfId="0" applyFont="1" applyBorder="1" applyAlignment="1" applyProtection="1">
      <alignment horizontal="center" vertical="center" wrapText="1"/>
      <protection locked="0" hidden="1"/>
    </xf>
    <xf numFmtId="167" fontId="65" fillId="0" borderId="23" xfId="0" applyNumberFormat="1" applyFont="1" applyBorder="1" applyAlignment="1" applyProtection="1">
      <alignment horizontal="center" vertical="center"/>
      <protection locked="0" hidden="1"/>
    </xf>
    <xf numFmtId="167" fontId="65" fillId="0" borderId="25" xfId="0" applyNumberFormat="1" applyFont="1" applyBorder="1" applyAlignment="1" applyProtection="1">
      <alignment horizontal="center" vertical="center"/>
      <protection locked="0" hidden="1"/>
    </xf>
    <xf numFmtId="167" fontId="65" fillId="0" borderId="24" xfId="0" applyNumberFormat="1" applyFont="1" applyBorder="1" applyAlignment="1" applyProtection="1">
      <alignment horizontal="center" vertical="center"/>
      <protection locked="0" hidden="1"/>
    </xf>
    <xf numFmtId="0" fontId="65" fillId="0" borderId="23" xfId="0" applyFont="1" applyBorder="1" applyAlignment="1" applyProtection="1">
      <alignment horizontal="center" vertical="center" wrapText="1"/>
      <protection locked="0" hidden="1"/>
    </xf>
    <xf numFmtId="0" fontId="65" fillId="0" borderId="25" xfId="0" applyFont="1" applyBorder="1" applyAlignment="1" applyProtection="1">
      <alignment horizontal="center" vertical="center" wrapText="1"/>
      <protection locked="0" hidden="1"/>
    </xf>
    <xf numFmtId="0" fontId="65" fillId="0" borderId="24" xfId="0" applyFont="1" applyBorder="1" applyAlignment="1" applyProtection="1">
      <alignment horizontal="center" vertical="center" wrapText="1"/>
      <protection locked="0" hidden="1"/>
    </xf>
    <xf numFmtId="0" fontId="47" fillId="0" borderId="17" xfId="4" applyFont="1" applyBorder="1" applyAlignment="1" applyProtection="1">
      <alignment horizontal="center" vertical="center"/>
      <protection locked="0" hidden="1"/>
    </xf>
    <xf numFmtId="0" fontId="47" fillId="0" borderId="18" xfId="4" applyFont="1" applyBorder="1" applyAlignment="1" applyProtection="1">
      <alignment horizontal="center" vertical="center"/>
      <protection locked="0" hidden="1"/>
    </xf>
    <xf numFmtId="0" fontId="47" fillId="0" borderId="19" xfId="4" applyFont="1" applyBorder="1" applyAlignment="1" applyProtection="1">
      <alignment horizontal="center" vertical="center"/>
      <protection locked="0" hidden="1"/>
    </xf>
    <xf numFmtId="0" fontId="47" fillId="0" borderId="8" xfId="4" applyFont="1" applyBorder="1" applyAlignment="1" applyProtection="1">
      <alignment horizontal="center" vertical="center"/>
      <protection locked="0" hidden="1"/>
    </xf>
    <xf numFmtId="0" fontId="47" fillId="0" borderId="9" xfId="4" applyFont="1" applyBorder="1" applyAlignment="1" applyProtection="1">
      <alignment horizontal="center" vertical="center"/>
      <protection locked="0" hidden="1"/>
    </xf>
    <xf numFmtId="0" fontId="47" fillId="0" borderId="13" xfId="4" applyFont="1" applyBorder="1" applyAlignment="1" applyProtection="1">
      <alignment horizontal="center" vertical="center"/>
      <protection locked="0" hidden="1"/>
    </xf>
    <xf numFmtId="0" fontId="54" fillId="0" borderId="17" xfId="4" applyFont="1" applyBorder="1" applyAlignment="1" applyProtection="1">
      <alignment horizontal="center" vertical="center"/>
      <protection locked="0" hidden="1"/>
    </xf>
    <xf numFmtId="0" fontId="54" fillId="0" borderId="18" xfId="4" applyFont="1" applyBorder="1" applyAlignment="1" applyProtection="1">
      <alignment horizontal="center" vertical="center"/>
      <protection locked="0" hidden="1"/>
    </xf>
    <xf numFmtId="0" fontId="54" fillId="0" borderId="19" xfId="4" applyFont="1" applyBorder="1" applyAlignment="1" applyProtection="1">
      <alignment horizontal="center" vertical="center"/>
      <protection locked="0" hidden="1"/>
    </xf>
    <xf numFmtId="0" fontId="54" fillId="0" borderId="8" xfId="4" applyFont="1" applyBorder="1" applyAlignment="1" applyProtection="1">
      <alignment horizontal="center" vertical="center"/>
      <protection locked="0" hidden="1"/>
    </xf>
    <xf numFmtId="0" fontId="54" fillId="0" borderId="9" xfId="4" applyFont="1" applyBorder="1" applyAlignment="1" applyProtection="1">
      <alignment horizontal="center" vertical="center"/>
      <protection locked="0" hidden="1"/>
    </xf>
    <xf numFmtId="0" fontId="54" fillId="0" borderId="13" xfId="4" applyFont="1" applyBorder="1" applyAlignment="1" applyProtection="1">
      <alignment horizontal="center" vertical="center"/>
      <protection locked="0" hidden="1"/>
    </xf>
    <xf numFmtId="0" fontId="76" fillId="0" borderId="17" xfId="0" applyFont="1" applyBorder="1" applyAlignment="1" applyProtection="1">
      <alignment horizontal="center" vertical="center"/>
      <protection locked="0" hidden="1"/>
    </xf>
    <xf numFmtId="0" fontId="76" fillId="0" borderId="18" xfId="0" applyFont="1" applyBorder="1" applyAlignment="1" applyProtection="1">
      <alignment horizontal="center" vertical="center"/>
      <protection locked="0" hidden="1"/>
    </xf>
    <xf numFmtId="0" fontId="76" fillId="0" borderId="19" xfId="0" applyFont="1" applyBorder="1" applyAlignment="1" applyProtection="1">
      <alignment horizontal="center" vertical="center"/>
      <protection locked="0" hidden="1"/>
    </xf>
    <xf numFmtId="0" fontId="76" fillId="0" borderId="7" xfId="0" applyFont="1" applyBorder="1" applyAlignment="1" applyProtection="1">
      <alignment horizontal="center" vertical="center"/>
      <protection locked="0" hidden="1"/>
    </xf>
    <xf numFmtId="0" fontId="76" fillId="0" borderId="0" xfId="0" applyFont="1" applyAlignment="1" applyProtection="1">
      <alignment horizontal="center" vertical="center"/>
      <protection locked="0" hidden="1"/>
    </xf>
    <xf numFmtId="0" fontId="76" fillId="0" borderId="11" xfId="0" applyFont="1" applyBorder="1" applyAlignment="1" applyProtection="1">
      <alignment horizontal="center" vertical="center"/>
      <protection locked="0" hidden="1"/>
    </xf>
    <xf numFmtId="0" fontId="54" fillId="0" borderId="6" xfId="4" applyFont="1" applyBorder="1" applyAlignment="1" applyProtection="1">
      <alignment horizontal="center" vertical="center"/>
      <protection locked="0" hidden="1"/>
    </xf>
    <xf numFmtId="0" fontId="56" fillId="0" borderId="0" xfId="4" applyFont="1" applyAlignment="1" applyProtection="1">
      <alignment horizontal="center" vertical="center" wrapText="1"/>
      <protection locked="0" hidden="1"/>
    </xf>
    <xf numFmtId="0" fontId="38" fillId="0" borderId="0" xfId="4" applyFont="1" applyAlignment="1" applyProtection="1">
      <alignment horizontal="center"/>
      <protection locked="0" hidden="1"/>
    </xf>
    <xf numFmtId="0" fontId="47" fillId="0" borderId="0" xfId="4" applyFont="1" applyAlignment="1" applyProtection="1">
      <alignment horizontal="center"/>
      <protection locked="0" hidden="1"/>
    </xf>
    <xf numFmtId="0" fontId="38" fillId="0" borderId="0" xfId="4" applyFont="1" applyAlignment="1" applyProtection="1">
      <alignment horizontal="center" vertical="center"/>
      <protection locked="0" hidden="1"/>
    </xf>
    <xf numFmtId="0" fontId="76" fillId="0" borderId="8" xfId="0" applyFont="1" applyBorder="1" applyAlignment="1" applyProtection="1">
      <alignment horizontal="center" vertical="center"/>
      <protection locked="0" hidden="1"/>
    </xf>
    <xf numFmtId="0" fontId="76" fillId="0" borderId="9" xfId="0" applyFont="1" applyBorder="1" applyAlignment="1" applyProtection="1">
      <alignment horizontal="center" vertical="center"/>
      <protection locked="0" hidden="1"/>
    </xf>
    <xf numFmtId="0" fontId="76" fillId="0" borderId="13" xfId="0" applyFont="1" applyBorder="1" applyAlignment="1" applyProtection="1">
      <alignment horizontal="center" vertical="center"/>
      <protection locked="0" hidden="1"/>
    </xf>
    <xf numFmtId="0" fontId="76" fillId="0" borderId="20" xfId="0" applyFont="1" applyBorder="1" applyAlignment="1" applyProtection="1">
      <alignment horizontal="center" vertical="center"/>
      <protection locked="0" hidden="1"/>
    </xf>
    <xf numFmtId="0" fontId="76" fillId="0" borderId="14" xfId="0" applyFont="1" applyBorder="1" applyAlignment="1" applyProtection="1">
      <alignment horizontal="center" vertical="center"/>
      <protection locked="0" hidden="1"/>
    </xf>
    <xf numFmtId="0" fontId="76" fillId="0" borderId="27" xfId="0" applyFont="1" applyBorder="1" applyAlignment="1" applyProtection="1">
      <alignment horizontal="center" vertical="center"/>
      <protection locked="0" hidden="1"/>
    </xf>
  </cellXfs>
  <cellStyles count="7">
    <cellStyle name="Excel Built-in Normal" xfId="6" xr:uid="{E95980C8-0B09-4970-804D-BFEFD4237000}"/>
    <cellStyle name="Normal" xfId="0" builtinId="0"/>
    <cellStyle name="Normal 2" xfId="1" xr:uid="{00000000-0005-0000-0000-000001000000}"/>
    <cellStyle name="Normal 2 2" xfId="2" xr:uid="{00000000-0005-0000-0000-000002000000}"/>
    <cellStyle name="Normal 2 3" xfId="3" xr:uid="{00000000-0005-0000-0000-000003000000}"/>
    <cellStyle name="Normal 3" xfId="4" xr:uid="{00000000-0005-0000-0000-000004000000}"/>
    <cellStyle name="Normal_AAS II PROGRAM_1" xfId="5" xr:uid="{00000000-0005-0000-0000-000005000000}"/>
  </cellStyles>
  <dxfs count="11">
    <dxf>
      <font>
        <b val="0"/>
        <i val="0"/>
        <strike val="0"/>
        <condense val="0"/>
        <extend val="0"/>
        <outline val="0"/>
        <shadow val="0"/>
        <u val="none"/>
        <vertAlign val="baseline"/>
        <sz val="12"/>
        <color theme="1"/>
        <name val="Cambria"/>
        <family val="1"/>
        <scheme val="major"/>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Cambria"/>
        <family val="1"/>
        <scheme val="maj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Cambria"/>
        <family val="1"/>
        <scheme val="maj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auto="1"/>
        <name val="Cambria"/>
        <family val="1"/>
        <scheme val="maj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auto="1"/>
        <name val="Cambria"/>
        <family val="1"/>
        <scheme val="major"/>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auto="1"/>
        <name val="Cambria"/>
        <family val="1"/>
        <scheme val="major"/>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mbria"/>
        <family val="1"/>
        <scheme val="major"/>
      </font>
      <alignment horizontal="center" vertical="center" textRotation="0" wrapText="0" indent="0" justifyLastLine="0" shrinkToFit="0" readingOrder="0"/>
      <protection locked="0" hidden="0"/>
    </dxf>
    <dxf>
      <border outline="0">
        <bottom style="thin">
          <color indexed="64"/>
        </bottom>
      </border>
    </dxf>
    <dxf>
      <font>
        <b val="0"/>
        <i val="0"/>
        <strike val="0"/>
        <condense val="0"/>
        <extend val="0"/>
        <outline val="0"/>
        <shadow val="0"/>
        <u val="none"/>
        <vertAlign val="baseline"/>
        <sz val="12"/>
        <color theme="0"/>
        <name val="Cambria"/>
        <family val="1"/>
        <scheme val="major"/>
      </font>
      <fill>
        <patternFill patternType="solid">
          <fgColor indexed="64"/>
          <bgColor theme="1"/>
        </patternFill>
      </fill>
      <alignment horizontal="center" vertical="center" textRotation="0" wrapText="0" indent="0" justifyLastLine="0" shrinkToFit="0" readingOrder="0"/>
      <border diagonalUp="0" diagonalDown="0" outline="0">
        <left style="thin">
          <color indexed="64"/>
        </left>
        <right style="thin">
          <color indexed="64"/>
        </right>
        <top/>
        <bottom/>
      </border>
      <protection locked="0" hidden="0"/>
    </dxf>
  </dxfs>
  <tableStyles count="0" defaultTableStyle="TableStyleMedium9" defaultPivotStyle="PivotStyleLight16"/>
  <colors>
    <mruColors>
      <color rgb="FF66FF33"/>
      <color rgb="FF366092"/>
      <color rgb="FF003366"/>
      <color rgb="FFFFFF99"/>
      <color rgb="FF92D050"/>
      <color rgb="FFDDDDDD"/>
      <color rgb="FF00FF00"/>
      <color rgb="FFFF9900"/>
      <color rgb="FFCC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Drop" dropLines="4" dropStyle="combo" dx="26" fmlaLink="$AT$107" fmlaRange="$AT$103:$AT$106" noThreeD="1" sel="1" val="0"/>
</file>

<file path=xl/ctrlProps/ctrlProp2.xml><?xml version="1.0" encoding="utf-8"?>
<formControlPr xmlns="http://schemas.microsoft.com/office/spreadsheetml/2009/9/main" objectType="Drop" dropLines="3" dropStyle="combo" dx="26" fmlaLink="$U$154" fmlaRange="$U$151:$U$153" noThreeD="1" sel="2" val="0"/>
</file>

<file path=xl/ctrlProps/ctrlProp3.xml><?xml version="1.0" encoding="utf-8"?>
<formControlPr xmlns="http://schemas.microsoft.com/office/spreadsheetml/2009/9/main" objectType="Drop" dropLines="31" dropStyle="combo" dx="26" fmlaLink="$AQ$109" fmlaRange="$U$106:$U$136" noThreeD="1" sel="3" val="2"/>
</file>

<file path=xl/ctrlProps/ctrlProp4.xml><?xml version="1.0" encoding="utf-8"?>
<formControlPr xmlns="http://schemas.microsoft.com/office/spreadsheetml/2009/9/main" objectType="Drop" dropLines="12" dropStyle="combo" dx="26" fmlaLink="$AR$109" fmlaRange="$AD$108:$AD$119" noThreeD="1" sel="8" val="0"/>
</file>

<file path=xl/ctrlProps/ctrlProp5.xml><?xml version="1.0" encoding="utf-8"?>
<formControlPr xmlns="http://schemas.microsoft.com/office/spreadsheetml/2009/9/main" objectType="Drop" dropLines="4" dropStyle="combo" dx="26" fmlaLink="$AV$107" fmlaRange="$AV$103:$AV$106" noThreeD="1" sel="1" val="0"/>
</file>

<file path=xl/ctrlProps/ctrlProp6.xml><?xml version="1.0" encoding="utf-8"?>
<formControlPr xmlns="http://schemas.microsoft.com/office/spreadsheetml/2009/9/main" objectType="Drop" dropLines="12" dropStyle="combo" dx="26" fmlaLink="$AS$118" fmlaRange="$AR$120:$AS$132" noThreeD="1" sel="1" val="0"/>
</file>

<file path=xl/ctrlProps/ctrlProp7.xml><?xml version="1.0" encoding="utf-8"?>
<formControlPr xmlns="http://schemas.microsoft.com/office/spreadsheetml/2009/9/main" objectType="Drop" dropLines="3" dropStyle="combo" dx="26" fmlaLink="$Z$135" fmlaRange="$Z$132:$Z$134" noThreeD="1" sel="1" val="0"/>
</file>

<file path=xl/ctrlProps/ctrlProp8.xml><?xml version="1.0" encoding="utf-8"?>
<formControlPr xmlns="http://schemas.microsoft.com/office/spreadsheetml/2009/9/main" objectType="Drop" dropLines="3" dropStyle="combo" dx="26" fmlaLink="$AA$135" fmlaRange="$Z$132:$Z$134" noThreeD="1" sel="1" val="0"/>
</file>

<file path=xl/ctrlProps/ctrlProp9.xml><?xml version="1.0" encoding="utf-8"?>
<formControlPr xmlns="http://schemas.microsoft.com/office/spreadsheetml/2009/9/main" objectType="Drop" dropLines="12" dropStyle="combo" dx="26" fmlaLink="$Z$140" fmlaRange="$AD$108:$AD$119" noThreeD="1" sel="1" val="0"/>
</file>

<file path=xl/ctrlProps/ctrlProp10.xml><?xml version="1.0" encoding="utf-8"?>
<formControlPr xmlns="http://schemas.microsoft.com/office/spreadsheetml/2009/9/main" objectType="Drop" dropStyle="combo" dx="26" fmlaLink="$AA$140" fmlaRange="$Q$169:$Q$177" noThreeD="1" sel="7" val="0"/>
</file>

<file path=xl/ctrlProps/ctrlProp11.xml><?xml version="1.0" encoding="utf-8"?>
<formControlPr xmlns="http://schemas.microsoft.com/office/spreadsheetml/2009/9/main" objectType="Drop" dropLines="6" dropStyle="combo" dx="26" fmlaLink="$AS$118" fmlaRange="$AR$120:$AR$131" noThreeD="1" sel="1" val="0"/>
</file>

<file path=xl/ctrlProps/ctrlProp12.xml><?xml version="1.0" encoding="utf-8"?>
<formControlPr xmlns="http://schemas.microsoft.com/office/spreadsheetml/2009/9/main" objectType="Drop" dropLines="2" dropStyle="combo" dx="26" fmlaLink="$AB$134" fmlaRange="$AA$132:$AA$133" noThreeD="1" sel="1" val="0"/>
</file>

<file path=xl/ctrlProps/ctrlProp13.xml><?xml version="1.0" encoding="utf-8"?>
<formControlPr xmlns="http://schemas.microsoft.com/office/spreadsheetml/2009/9/main" objectType="Drop" dropLines="2" dropStyle="combo" dx="26" fmlaLink="$AW$106" fmlaRange="$AW$103:$AW$104" noThreeD="1" sel="1" val="0"/>
</file>

<file path=xl/ctrlProps/ctrlProp14.xml><?xml version="1.0" encoding="utf-8"?>
<formControlPr xmlns="http://schemas.microsoft.com/office/spreadsheetml/2009/9/main" objectType="Drop" dropLines="25" dropStyle="combo" dx="26" fmlaLink="$AJ$162" fmlaRange="$AJ$129:$AJ$160" noThreeD="1" sel="17" val="7"/>
</file>

<file path=xl/ctrlProps/ctrlProp15.xml><?xml version="1.0" encoding="utf-8"?>
<formControlPr xmlns="http://schemas.microsoft.com/office/spreadsheetml/2009/9/main" objectType="Drop" dropLines="35" dropStyle="combo" dx="26" fmlaLink="$AJ$165" fmlaRange="$AJ$129:$AJ$160" noThreeD="1" sel="18" val="0"/>
</file>

<file path=xl/ctrlProps/ctrlProp16.xml><?xml version="1.0" encoding="utf-8"?>
<formControlPr xmlns="http://schemas.microsoft.com/office/spreadsheetml/2009/9/main" objectType="Drop" dropLines="35" dropStyle="combo" dx="26" fmlaLink="$AJ$168" fmlaRange="$AE$129:$AE$209" noThreeD="1" sel="32" val="2"/>
</file>

<file path=xl/ctrlProps/ctrlProp17.xml><?xml version="1.0" encoding="utf-8"?>
<formControlPr xmlns="http://schemas.microsoft.com/office/spreadsheetml/2009/9/main" objectType="Drop" dropLines="25" dropStyle="combo" dx="26" fmlaLink="$AJ$162" fmlaRange="$AJ$129:$AJ$160" noThreeD="1" sel="17" val="7"/>
</file>

<file path=xl/ctrlProps/ctrlProp18.xml><?xml version="1.0" encoding="utf-8"?>
<formControlPr xmlns="http://schemas.microsoft.com/office/spreadsheetml/2009/9/main" objectType="Drop" dropLines="35" dropStyle="combo" dx="26" fmlaLink="$AJ$165" fmlaRange="$AJ$129:$AJ$160" noThreeD="1" sel="18" val="0"/>
</file>

<file path=xl/ctrlProps/ctrlProp19.xml><?xml version="1.0" encoding="utf-8"?>
<formControlPr xmlns="http://schemas.microsoft.com/office/spreadsheetml/2009/9/main" objectType="Drop" dropLines="35" dropStyle="combo" dx="26" fmlaLink="$AJ$168" fmlaRange="$AE$129:$AE$209" noThreeD="1" sel="32" val="25"/>
</file>

<file path=xl/ctrlProps/ctrlProp20.xml><?xml version="1.0" encoding="utf-8"?>
<formControlPr xmlns="http://schemas.microsoft.com/office/spreadsheetml/2009/9/main" objectType="Drop" dropLines="5" dropStyle="combo" dx="26" fmlaLink="$AK$135" fmlaRange="$AK$129:$AK$133" noThreeD="1" sel="5" val="0"/>
</file>

<file path=xl/ctrlProps/ctrlProp21.xml><?xml version="1.0" encoding="utf-8"?>
<formControlPr xmlns="http://schemas.microsoft.com/office/spreadsheetml/2009/9/main" objectType="Drop" dropLines="35" dropStyle="combo" dx="26" fmlaLink="$AS$109" fmlaRange="$X$105:$X$150" noThreeD="1" sel="33" val="15"/>
</file>

<file path=xl/ctrlProps/ctrlProp22.xml><?xml version="1.0" encoding="utf-8"?>
<formControlPr xmlns="http://schemas.microsoft.com/office/spreadsheetml/2009/9/main" objectType="Drop" dropLines="31" dropStyle="combo" dx="26" fmlaLink="$AQ$108" fmlaRange="$U$106:$U$136" noThreeD="1" sel="10" val="0"/>
</file>

<file path=xl/ctrlProps/ctrlProp23.xml><?xml version="1.0" encoding="utf-8"?>
<formControlPr xmlns="http://schemas.microsoft.com/office/spreadsheetml/2009/9/main" objectType="Drop" dropLines="12" dropStyle="combo" dx="26" fmlaLink="$AR$108" fmlaRange="$AD$108:$AD$119" noThreeD="1" sel="2" val="0"/>
</file>

<file path=xl/ctrlProps/ctrlProp24.xml><?xml version="1.0" encoding="utf-8"?>
<formControlPr xmlns="http://schemas.microsoft.com/office/spreadsheetml/2009/9/main" objectType="Drop" dropLines="16" dropStyle="combo" dx="26" fmlaLink="$AS$108" fmlaRange="$X$139:$X$150" noThreeD="1" sel="10" val="0"/>
</file>

<file path=xl/ctrlProps/ctrlProp25.xml><?xml version="1.0" encoding="utf-8"?>
<formControlPr xmlns="http://schemas.microsoft.com/office/spreadsheetml/2009/9/main" objectType="Drop" dropLines="31" dropStyle="combo" dx="26" fmlaLink="$AQ$107" fmlaRange="$U$106:$U$136" noThreeD="1" sel="18" val="0"/>
</file>

<file path=xl/ctrlProps/ctrlProp26.xml><?xml version="1.0" encoding="utf-8"?>
<formControlPr xmlns="http://schemas.microsoft.com/office/spreadsheetml/2009/9/main" objectType="Drop" dropLines="12" dropStyle="combo" dx="26" fmlaLink="$AR$107" fmlaRange="$AD$108:$AD$119" noThreeD="1" sel="6" val="0"/>
</file>

<file path=xl/ctrlProps/ctrlProp27.xml><?xml version="1.0" encoding="utf-8"?>
<formControlPr xmlns="http://schemas.microsoft.com/office/spreadsheetml/2009/9/main" objectType="Drop" dropLines="12" dropStyle="combo" dx="26" fmlaLink="$AS$107" fmlaRange="$X$139:$X$150" noThreeD="1" sel="10" val="0"/>
</file>

<file path=xl/ctrlProps/ctrlProp28.xml><?xml version="1.0" encoding="utf-8"?>
<formControlPr xmlns="http://schemas.microsoft.com/office/spreadsheetml/2009/9/main" objectType="Drop" dropLines="2" dropStyle="combo" dx="26" fmlaLink="$U$155" fmlaRange="$V$151:$V$152" noThreeD="1" sel="1" val="0"/>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hyperlink" Target="#DATA!A1"/></Relationships>
</file>

<file path=xl/drawings/_rels/drawing3.xml.rels><?xml version="1.0" encoding="UTF-8" standalone="yes"?>
<Relationships xmlns="http://schemas.openxmlformats.org/package/2006/relationships"><Relationship Id="rId1" Type="http://schemas.openxmlformats.org/officeDocument/2006/relationships/hyperlink" Target="#DATA!A1"/></Relationships>
</file>

<file path=xl/drawings/_rels/drawing4.xml.rels><?xml version="1.0" encoding="UTF-8" standalone="yes"?>
<Relationships xmlns="http://schemas.openxmlformats.org/package/2006/relationships"><Relationship Id="rId1" Type="http://schemas.openxmlformats.org/officeDocument/2006/relationships/hyperlink" Target="#DATA!A1"/></Relationships>
</file>

<file path=xl/drawings/_rels/drawing5.xml.rels><?xml version="1.0" encoding="UTF-8" standalone="yes"?>
<Relationships xmlns="http://schemas.openxmlformats.org/package/2006/relationships"><Relationship Id="rId1" Type="http://schemas.openxmlformats.org/officeDocument/2006/relationships/hyperlink" Target="#DATA!A1"/></Relationships>
</file>

<file path=xl/drawings/_rels/drawing6.xml.rels><?xml version="1.0" encoding="UTF-8" standalone="yes"?>
<Relationships xmlns="http://schemas.openxmlformats.org/package/2006/relationships"><Relationship Id="rId1" Type="http://schemas.openxmlformats.org/officeDocument/2006/relationships/hyperlink" Target="#DATA!A1"/></Relationships>
</file>

<file path=xl/drawings/_rels/drawing7.xml.rels><?xml version="1.0" encoding="UTF-8" standalone="yes"?>
<Relationships xmlns="http://schemas.openxmlformats.org/package/2006/relationships"><Relationship Id="rId1" Type="http://schemas.openxmlformats.org/officeDocument/2006/relationships/hyperlink" Target="#DATA!A1"/></Relationships>
</file>

<file path=xl/drawings/_rels/drawing8.xml.rels><?xml version="1.0" encoding="UTF-8" standalone="yes"?>
<Relationships xmlns="http://schemas.openxmlformats.org/package/2006/relationships"><Relationship Id="rId1" Type="http://schemas.openxmlformats.org/officeDocument/2006/relationships/hyperlink" Target="#DATA!A1"/></Relationships>
</file>

<file path=xl/drawings/_rels/drawing9.xml.rels><?xml version="1.0" encoding="UTF-8" standalone="yes"?>
<Relationships xmlns="http://schemas.openxmlformats.org/package/2006/relationships"><Relationship Id="rId1" Type="http://schemas.openxmlformats.org/officeDocument/2006/relationships/hyperlink" Target="#DATA!A1"/></Relationships>
</file>

<file path=xl/drawings/_rels/drawing10.xml.rels><?xml version="1.0" encoding="UTF-8" standalone="yes"?>
<Relationships xmlns="http://schemas.openxmlformats.org/package/2006/relationships"><Relationship Id="rId1" Type="http://schemas.openxmlformats.org/officeDocument/2006/relationships/hyperlink" Target="#DATA!A1"/></Relationships>
</file>

<file path=xl/drawings/_rels/drawing11.xml.rels><?xml version="1.0" encoding="UTF-8" standalone="yes"?>
<Relationships xmlns="http://schemas.openxmlformats.org/package/2006/relationships"><Relationship Id="rId1" Type="http://schemas.openxmlformats.org/officeDocument/2006/relationships/hyperlink" Target="#DATA!A1"/></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43</xdr:col>
          <xdr:colOff>495300</xdr:colOff>
          <xdr:row>101</xdr:row>
          <xdr:rowOff>190500</xdr:rowOff>
        </xdr:from>
        <xdr:to>
          <xdr:col>44</xdr:col>
          <xdr:colOff>388620</xdr:colOff>
          <xdr:row>102</xdr:row>
          <xdr:rowOff>198120</xdr:rowOff>
        </xdr:to>
        <xdr:sp macro="" textlink="">
          <xdr:nvSpPr>
            <xdr:cNvPr id="17015" name="Drop Down 1655" hidden="1">
              <a:extLst>
                <a:ext uri="{63B3BB69-23CF-44E3-9099-C40C66FF867C}">
                  <a14:compatExt spid="_x0000_s17015"/>
                </a:ext>
                <a:ext uri="{FF2B5EF4-FFF2-40B4-BE49-F238E27FC236}">
                  <a16:creationId xmlns:a16="http://schemas.microsoft.com/office/drawing/2014/main" id="{00000000-0008-0000-0000-0000774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15240</xdr:colOff>
          <xdr:row>13</xdr:row>
          <xdr:rowOff>38100</xdr:rowOff>
        </xdr:from>
        <xdr:to>
          <xdr:col>13</xdr:col>
          <xdr:colOff>0</xdr:colOff>
          <xdr:row>14</xdr:row>
          <xdr:rowOff>22860</xdr:rowOff>
        </xdr:to>
        <xdr:sp macro="" textlink="">
          <xdr:nvSpPr>
            <xdr:cNvPr id="17144" name="Drop Down 1784" hidden="1">
              <a:extLst>
                <a:ext uri="{63B3BB69-23CF-44E3-9099-C40C66FF867C}">
                  <a14:compatExt spid="_x0000_s17144"/>
                </a:ext>
                <a:ext uri="{FF2B5EF4-FFF2-40B4-BE49-F238E27FC236}">
                  <a16:creationId xmlns:a16="http://schemas.microsoft.com/office/drawing/2014/main" id="{00000000-0008-0000-0000-0000F84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7620</xdr:colOff>
          <xdr:row>7</xdr:row>
          <xdr:rowOff>7620</xdr:rowOff>
        </xdr:from>
        <xdr:to>
          <xdr:col>4</xdr:col>
          <xdr:colOff>464820</xdr:colOff>
          <xdr:row>8</xdr:row>
          <xdr:rowOff>0</xdr:rowOff>
        </xdr:to>
        <xdr:sp macro="" textlink="">
          <xdr:nvSpPr>
            <xdr:cNvPr id="17147" name="Drop Down 1787" hidden="1">
              <a:extLst>
                <a:ext uri="{63B3BB69-23CF-44E3-9099-C40C66FF867C}">
                  <a14:compatExt spid="_x0000_s17147"/>
                </a:ext>
                <a:ext uri="{FF2B5EF4-FFF2-40B4-BE49-F238E27FC236}">
                  <a16:creationId xmlns:a16="http://schemas.microsoft.com/office/drawing/2014/main" id="{00000000-0008-0000-0000-0000FB4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7620</xdr:colOff>
          <xdr:row>7</xdr:row>
          <xdr:rowOff>7620</xdr:rowOff>
        </xdr:from>
        <xdr:to>
          <xdr:col>6</xdr:col>
          <xdr:colOff>0</xdr:colOff>
          <xdr:row>8</xdr:row>
          <xdr:rowOff>0</xdr:rowOff>
        </xdr:to>
        <xdr:sp macro="" textlink="">
          <xdr:nvSpPr>
            <xdr:cNvPr id="17148" name="Drop Down 1788" hidden="1">
              <a:extLst>
                <a:ext uri="{63B3BB69-23CF-44E3-9099-C40C66FF867C}">
                  <a14:compatExt spid="_x0000_s17148"/>
                </a:ext>
                <a:ext uri="{FF2B5EF4-FFF2-40B4-BE49-F238E27FC236}">
                  <a16:creationId xmlns:a16="http://schemas.microsoft.com/office/drawing/2014/main" id="{00000000-0008-0000-0000-0000FC4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10</xdr:col>
          <xdr:colOff>15240</xdr:colOff>
          <xdr:row>20</xdr:row>
          <xdr:rowOff>7620</xdr:rowOff>
        </xdr:from>
        <xdr:to>
          <xdr:col>10</xdr:col>
          <xdr:colOff>594360</xdr:colOff>
          <xdr:row>20</xdr:row>
          <xdr:rowOff>243840</xdr:rowOff>
        </xdr:to>
        <xdr:sp macro="" textlink="">
          <xdr:nvSpPr>
            <xdr:cNvPr id="17249" name="Drop Down 1889" hidden="1">
              <a:extLst>
                <a:ext uri="{63B3BB69-23CF-44E3-9099-C40C66FF867C}">
                  <a14:compatExt spid="_x0000_s17249"/>
                </a:ext>
                <a:ext uri="{FF2B5EF4-FFF2-40B4-BE49-F238E27FC236}">
                  <a16:creationId xmlns:a16="http://schemas.microsoft.com/office/drawing/2014/main" id="{00000000-0008-0000-0000-0000614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15240</xdr:colOff>
          <xdr:row>17</xdr:row>
          <xdr:rowOff>7620</xdr:rowOff>
        </xdr:from>
        <xdr:to>
          <xdr:col>13</xdr:col>
          <xdr:colOff>0</xdr:colOff>
          <xdr:row>17</xdr:row>
          <xdr:rowOff>243840</xdr:rowOff>
        </xdr:to>
        <xdr:sp macro="" textlink="">
          <xdr:nvSpPr>
            <xdr:cNvPr id="17281" name="Drop Down 1921" hidden="1">
              <a:extLst>
                <a:ext uri="{63B3BB69-23CF-44E3-9099-C40C66FF867C}">
                  <a14:compatExt spid="_x0000_s17281"/>
                </a:ext>
                <a:ext uri="{FF2B5EF4-FFF2-40B4-BE49-F238E27FC236}">
                  <a16:creationId xmlns:a16="http://schemas.microsoft.com/office/drawing/2014/main" id="{00000000-0008-0000-0000-0000814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7620</xdr:colOff>
          <xdr:row>6</xdr:row>
          <xdr:rowOff>7620</xdr:rowOff>
        </xdr:from>
        <xdr:to>
          <xdr:col>4</xdr:col>
          <xdr:colOff>457200</xdr:colOff>
          <xdr:row>6</xdr:row>
          <xdr:rowOff>236220</xdr:rowOff>
        </xdr:to>
        <xdr:sp macro="" textlink="">
          <xdr:nvSpPr>
            <xdr:cNvPr id="17325" name="Drop Down 1965" hidden="1">
              <a:extLst>
                <a:ext uri="{63B3BB69-23CF-44E3-9099-C40C66FF867C}">
                  <a14:compatExt spid="_x0000_s17325"/>
                </a:ext>
                <a:ext uri="{FF2B5EF4-FFF2-40B4-BE49-F238E27FC236}">
                  <a16:creationId xmlns:a16="http://schemas.microsoft.com/office/drawing/2014/main" id="{00000000-0008-0000-0000-0000AD4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243840</xdr:rowOff>
        </xdr:from>
        <xdr:to>
          <xdr:col>4</xdr:col>
          <xdr:colOff>464820</xdr:colOff>
          <xdr:row>16</xdr:row>
          <xdr:rowOff>236220</xdr:rowOff>
        </xdr:to>
        <xdr:sp macro="" textlink="">
          <xdr:nvSpPr>
            <xdr:cNvPr id="17326" name="Drop Down 1966" hidden="1">
              <a:extLst>
                <a:ext uri="{63B3BB69-23CF-44E3-9099-C40C66FF867C}">
                  <a14:compatExt spid="_x0000_s17326"/>
                </a:ext>
                <a:ext uri="{FF2B5EF4-FFF2-40B4-BE49-F238E27FC236}">
                  <a16:creationId xmlns:a16="http://schemas.microsoft.com/office/drawing/2014/main" id="{00000000-0008-0000-0000-0000AE4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7620</xdr:colOff>
          <xdr:row>11</xdr:row>
          <xdr:rowOff>0</xdr:rowOff>
        </xdr:from>
        <xdr:to>
          <xdr:col>12</xdr:col>
          <xdr:colOff>594360</xdr:colOff>
          <xdr:row>11</xdr:row>
          <xdr:rowOff>236220</xdr:rowOff>
        </xdr:to>
        <xdr:sp macro="" textlink="">
          <xdr:nvSpPr>
            <xdr:cNvPr id="17813" name="Drop Down 2453" hidden="1">
              <a:extLst>
                <a:ext uri="{63B3BB69-23CF-44E3-9099-C40C66FF867C}">
                  <a14:compatExt spid="_x0000_s17813"/>
                </a:ext>
                <a:ext uri="{FF2B5EF4-FFF2-40B4-BE49-F238E27FC236}">
                  <a16:creationId xmlns:a16="http://schemas.microsoft.com/office/drawing/2014/main" id="{00000000-0008-0000-0000-0000954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594360</xdr:colOff>
          <xdr:row>10</xdr:row>
          <xdr:rowOff>243840</xdr:rowOff>
        </xdr:from>
        <xdr:to>
          <xdr:col>12</xdr:col>
          <xdr:colOff>1219200</xdr:colOff>
          <xdr:row>11</xdr:row>
          <xdr:rowOff>228600</xdr:rowOff>
        </xdr:to>
        <xdr:sp macro="" textlink="">
          <xdr:nvSpPr>
            <xdr:cNvPr id="17814" name="Drop Down 2454" hidden="1">
              <a:extLst>
                <a:ext uri="{63B3BB69-23CF-44E3-9099-C40C66FF867C}">
                  <a14:compatExt spid="_x0000_s17814"/>
                </a:ext>
                <a:ext uri="{FF2B5EF4-FFF2-40B4-BE49-F238E27FC236}">
                  <a16:creationId xmlns:a16="http://schemas.microsoft.com/office/drawing/2014/main" id="{00000000-0008-0000-0000-0000964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41</xdr:col>
          <xdr:colOff>0</xdr:colOff>
          <xdr:row>136</xdr:row>
          <xdr:rowOff>7620</xdr:rowOff>
        </xdr:from>
        <xdr:to>
          <xdr:col>42</xdr:col>
          <xdr:colOff>594360</xdr:colOff>
          <xdr:row>137</xdr:row>
          <xdr:rowOff>83820</xdr:rowOff>
        </xdr:to>
        <xdr:sp macro="" textlink="">
          <xdr:nvSpPr>
            <xdr:cNvPr id="23164" name="Drop Down 6780" hidden="1">
              <a:extLst>
                <a:ext uri="{63B3BB69-23CF-44E3-9099-C40C66FF867C}">
                  <a14:compatExt spid="_x0000_s23164"/>
                </a:ext>
                <a:ext uri="{FF2B5EF4-FFF2-40B4-BE49-F238E27FC236}">
                  <a16:creationId xmlns:a16="http://schemas.microsoft.com/office/drawing/2014/main" id="{00000000-0008-0000-0000-00007C5A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7620</xdr:colOff>
          <xdr:row>10</xdr:row>
          <xdr:rowOff>15240</xdr:rowOff>
        </xdr:from>
        <xdr:to>
          <xdr:col>12</xdr:col>
          <xdr:colOff>1219200</xdr:colOff>
          <xdr:row>11</xdr:row>
          <xdr:rowOff>0</xdr:rowOff>
        </xdr:to>
        <xdr:sp macro="" textlink="">
          <xdr:nvSpPr>
            <xdr:cNvPr id="24165" name="Drop Down 7781" hidden="1">
              <a:extLst>
                <a:ext uri="{63B3BB69-23CF-44E3-9099-C40C66FF867C}">
                  <a14:compatExt spid="_x0000_s24165"/>
                </a:ext>
                <a:ext uri="{FF2B5EF4-FFF2-40B4-BE49-F238E27FC236}">
                  <a16:creationId xmlns:a16="http://schemas.microsoft.com/office/drawing/2014/main" id="{00000000-0008-0000-0000-0000655E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49</xdr:col>
          <xdr:colOff>60960</xdr:colOff>
          <xdr:row>109</xdr:row>
          <xdr:rowOff>152400</xdr:rowOff>
        </xdr:from>
        <xdr:to>
          <xdr:col>50</xdr:col>
          <xdr:colOff>91440</xdr:colOff>
          <xdr:row>110</xdr:row>
          <xdr:rowOff>160020</xdr:rowOff>
        </xdr:to>
        <xdr:sp macro="" textlink="">
          <xdr:nvSpPr>
            <xdr:cNvPr id="30496" name="Drop Down 12064" hidden="1">
              <a:extLst>
                <a:ext uri="{63B3BB69-23CF-44E3-9099-C40C66FF867C}">
                  <a14:compatExt spid="_x0000_s30496"/>
                </a:ext>
                <a:ext uri="{FF2B5EF4-FFF2-40B4-BE49-F238E27FC236}">
                  <a16:creationId xmlns:a16="http://schemas.microsoft.com/office/drawing/2014/main" id="{00000000-0008-0000-0000-0000207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41</xdr:col>
          <xdr:colOff>0</xdr:colOff>
          <xdr:row>138</xdr:row>
          <xdr:rowOff>7620</xdr:rowOff>
        </xdr:from>
        <xdr:to>
          <xdr:col>42</xdr:col>
          <xdr:colOff>594360</xdr:colOff>
          <xdr:row>139</xdr:row>
          <xdr:rowOff>83820</xdr:rowOff>
        </xdr:to>
        <xdr:sp macro="" textlink="">
          <xdr:nvSpPr>
            <xdr:cNvPr id="32938" name="Drop Down 12458" hidden="1">
              <a:extLst>
                <a:ext uri="{63B3BB69-23CF-44E3-9099-C40C66FF867C}">
                  <a14:compatExt spid="_x0000_s32938"/>
                </a:ext>
                <a:ext uri="{FF2B5EF4-FFF2-40B4-BE49-F238E27FC236}">
                  <a16:creationId xmlns:a16="http://schemas.microsoft.com/office/drawing/2014/main" id="{00000000-0008-0000-0000-0000AA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41</xdr:col>
          <xdr:colOff>0</xdr:colOff>
          <xdr:row>140</xdr:row>
          <xdr:rowOff>7620</xdr:rowOff>
        </xdr:from>
        <xdr:to>
          <xdr:col>42</xdr:col>
          <xdr:colOff>594360</xdr:colOff>
          <xdr:row>141</xdr:row>
          <xdr:rowOff>83820</xdr:rowOff>
        </xdr:to>
        <xdr:sp macro="" textlink="">
          <xdr:nvSpPr>
            <xdr:cNvPr id="32939" name="Drop Down 12459" hidden="1">
              <a:extLst>
                <a:ext uri="{63B3BB69-23CF-44E3-9099-C40C66FF867C}">
                  <a14:compatExt spid="_x0000_s32939"/>
                </a:ext>
                <a:ext uri="{FF2B5EF4-FFF2-40B4-BE49-F238E27FC236}">
                  <a16:creationId xmlns:a16="http://schemas.microsoft.com/office/drawing/2014/main" id="{00000000-0008-0000-0000-0000AB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40</xdr:col>
          <xdr:colOff>0</xdr:colOff>
          <xdr:row>142</xdr:row>
          <xdr:rowOff>7620</xdr:rowOff>
        </xdr:from>
        <xdr:to>
          <xdr:col>41</xdr:col>
          <xdr:colOff>601980</xdr:colOff>
          <xdr:row>143</xdr:row>
          <xdr:rowOff>83820</xdr:rowOff>
        </xdr:to>
        <xdr:sp macro="" textlink="">
          <xdr:nvSpPr>
            <xdr:cNvPr id="32940" name="Drop Down 12460" hidden="1">
              <a:extLst>
                <a:ext uri="{63B3BB69-23CF-44E3-9099-C40C66FF867C}">
                  <a14:compatExt spid="_x0000_s32940"/>
                </a:ext>
                <a:ext uri="{FF2B5EF4-FFF2-40B4-BE49-F238E27FC236}">
                  <a16:creationId xmlns:a16="http://schemas.microsoft.com/office/drawing/2014/main" id="{00000000-0008-0000-0000-0000AC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15240</xdr:colOff>
          <xdr:row>7</xdr:row>
          <xdr:rowOff>0</xdr:rowOff>
        </xdr:from>
        <xdr:to>
          <xdr:col>13</xdr:col>
          <xdr:colOff>0</xdr:colOff>
          <xdr:row>7</xdr:row>
          <xdr:rowOff>236220</xdr:rowOff>
        </xdr:to>
        <xdr:sp macro="" textlink="">
          <xdr:nvSpPr>
            <xdr:cNvPr id="32944" name="Drop Down 12464" hidden="1">
              <a:extLst>
                <a:ext uri="{63B3BB69-23CF-44E3-9099-C40C66FF867C}">
                  <a14:compatExt spid="_x0000_s32944"/>
                </a:ext>
                <a:ext uri="{FF2B5EF4-FFF2-40B4-BE49-F238E27FC236}">
                  <a16:creationId xmlns:a16="http://schemas.microsoft.com/office/drawing/2014/main" id="{00000000-0008-0000-0000-0000B0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15240</xdr:colOff>
          <xdr:row>8</xdr:row>
          <xdr:rowOff>7620</xdr:rowOff>
        </xdr:from>
        <xdr:to>
          <xdr:col>13</xdr:col>
          <xdr:colOff>0</xdr:colOff>
          <xdr:row>8</xdr:row>
          <xdr:rowOff>243840</xdr:rowOff>
        </xdr:to>
        <xdr:sp macro="" textlink="">
          <xdr:nvSpPr>
            <xdr:cNvPr id="32945" name="Drop Down 12465" hidden="1">
              <a:extLst>
                <a:ext uri="{63B3BB69-23CF-44E3-9099-C40C66FF867C}">
                  <a14:compatExt spid="_x0000_s32945"/>
                </a:ext>
                <a:ext uri="{FF2B5EF4-FFF2-40B4-BE49-F238E27FC236}">
                  <a16:creationId xmlns:a16="http://schemas.microsoft.com/office/drawing/2014/main" id="{00000000-0008-0000-0000-0000B1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15240</xdr:colOff>
          <xdr:row>6</xdr:row>
          <xdr:rowOff>0</xdr:rowOff>
        </xdr:from>
        <xdr:to>
          <xdr:col>13</xdr:col>
          <xdr:colOff>0</xdr:colOff>
          <xdr:row>6</xdr:row>
          <xdr:rowOff>236220</xdr:rowOff>
        </xdr:to>
        <xdr:sp macro="" textlink="">
          <xdr:nvSpPr>
            <xdr:cNvPr id="32946" name="Drop Down 12466" hidden="1">
              <a:extLst>
                <a:ext uri="{63B3BB69-23CF-44E3-9099-C40C66FF867C}">
                  <a14:compatExt spid="_x0000_s32946"/>
                </a:ext>
                <a:ext uri="{FF2B5EF4-FFF2-40B4-BE49-F238E27FC236}">
                  <a16:creationId xmlns:a16="http://schemas.microsoft.com/office/drawing/2014/main" id="{00000000-0008-0000-0000-0000B2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36</xdr:col>
          <xdr:colOff>342900</xdr:colOff>
          <xdr:row>137</xdr:row>
          <xdr:rowOff>7620</xdr:rowOff>
        </xdr:from>
        <xdr:to>
          <xdr:col>39</xdr:col>
          <xdr:colOff>22860</xdr:colOff>
          <xdr:row>138</xdr:row>
          <xdr:rowOff>83820</xdr:rowOff>
        </xdr:to>
        <xdr:sp macro="" textlink="">
          <xdr:nvSpPr>
            <xdr:cNvPr id="32947" name="Drop Down 12467" hidden="1">
              <a:extLst>
                <a:ext uri="{63B3BB69-23CF-44E3-9099-C40C66FF867C}">
                  <a14:compatExt spid="_x0000_s32947"/>
                </a:ext>
                <a:ext uri="{FF2B5EF4-FFF2-40B4-BE49-F238E27FC236}">
                  <a16:creationId xmlns:a16="http://schemas.microsoft.com/office/drawing/2014/main" id="{00000000-0008-0000-0000-0000B3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5</xdr:col>
          <xdr:colOff>830580</xdr:colOff>
          <xdr:row>7</xdr:row>
          <xdr:rowOff>7620</xdr:rowOff>
        </xdr:from>
        <xdr:to>
          <xdr:col>6</xdr:col>
          <xdr:colOff>822960</xdr:colOff>
          <xdr:row>7</xdr:row>
          <xdr:rowOff>236220</xdr:rowOff>
        </xdr:to>
        <xdr:sp macro="" textlink="">
          <xdr:nvSpPr>
            <xdr:cNvPr id="32948" name="Drop Down 12468" hidden="1">
              <a:extLst>
                <a:ext uri="{63B3BB69-23CF-44E3-9099-C40C66FF867C}">
                  <a14:compatExt spid="_x0000_s32948"/>
                </a:ext>
                <a:ext uri="{FF2B5EF4-FFF2-40B4-BE49-F238E27FC236}">
                  <a16:creationId xmlns:a16="http://schemas.microsoft.com/office/drawing/2014/main" id="{00000000-0008-0000-0000-0000B4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twoCellAnchor>
    <xdr:from>
      <xdr:col>19</xdr:col>
      <xdr:colOff>927735</xdr:colOff>
      <xdr:row>6</xdr:row>
      <xdr:rowOff>89535</xdr:rowOff>
    </xdr:from>
    <xdr:to>
      <xdr:col>19</xdr:col>
      <xdr:colOff>1229226</xdr:colOff>
      <xdr:row>6</xdr:row>
      <xdr:rowOff>192723</xdr:rowOff>
    </xdr:to>
    <xdr:sp macro="" textlink="">
      <xdr:nvSpPr>
        <xdr:cNvPr id="26" name="Right Arrow 15">
          <a:extLst>
            <a:ext uri="{FF2B5EF4-FFF2-40B4-BE49-F238E27FC236}">
              <a16:creationId xmlns:a16="http://schemas.microsoft.com/office/drawing/2014/main" id="{00000000-0008-0000-0000-00001A000000}"/>
            </a:ext>
          </a:extLst>
        </xdr:cNvPr>
        <xdr:cNvSpPr/>
      </xdr:nvSpPr>
      <xdr:spPr>
        <a:xfrm>
          <a:off x="11915775" y="1491615"/>
          <a:ext cx="301491" cy="103188"/>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en-US" sz="1100">
            <a:solidFill>
              <a:srgbClr val="FF0000"/>
            </a:solidFill>
          </a:endParaRPr>
        </a:p>
      </xdr:txBody>
    </xdr:sp>
    <xdr:clientData/>
  </xdr:twoCellAnchor>
  <xdr:twoCellAnchor editAs="oneCell">
    <xdr:from>
      <xdr:col>14</xdr:col>
      <xdr:colOff>144781</xdr:colOff>
      <xdr:row>13</xdr:row>
      <xdr:rowOff>99060</xdr:rowOff>
    </xdr:from>
    <xdr:to>
      <xdr:col>16</xdr:col>
      <xdr:colOff>609601</xdr:colOff>
      <xdr:row>20</xdr:row>
      <xdr:rowOff>142235</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618221" y="3261360"/>
          <a:ext cx="1752600" cy="1856735"/>
        </a:xfrm>
        <a:prstGeom prst="rect">
          <a:avLst/>
        </a:prstGeom>
      </xdr:spPr>
    </xdr:pic>
    <xdr:clientData/>
  </xdr:twoCellAnchor>
  <mc:AlternateContent xmlns:mc="http://schemas.openxmlformats.org/markup-compatibility/2006">
    <mc:Choice xmlns:a14="http://schemas.microsoft.com/office/drawing/2010/main" Requires="a14">
      <xdr:twoCellAnchor>
        <xdr:from>
          <xdr:col>11</xdr:col>
          <xdr:colOff>297180</xdr:colOff>
          <xdr:row>19</xdr:row>
          <xdr:rowOff>22860</xdr:rowOff>
        </xdr:from>
        <xdr:to>
          <xdr:col>12</xdr:col>
          <xdr:colOff>129540</xdr:colOff>
          <xdr:row>20</xdr:row>
          <xdr:rowOff>7620</xdr:rowOff>
        </xdr:to>
        <xdr:sp macro="" textlink="">
          <xdr:nvSpPr>
            <xdr:cNvPr id="32956" name="Drop Down 12476" hidden="1">
              <a:extLst>
                <a:ext uri="{63B3BB69-23CF-44E3-9099-C40C66FF867C}">
                  <a14:compatExt spid="_x0000_s32956"/>
                </a:ext>
                <a:ext uri="{FF2B5EF4-FFF2-40B4-BE49-F238E27FC236}">
                  <a16:creationId xmlns:a16="http://schemas.microsoft.com/office/drawing/2014/main" id="{00000000-0008-0000-0000-0000BC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137160</xdr:colOff>
          <xdr:row>19</xdr:row>
          <xdr:rowOff>15240</xdr:rowOff>
        </xdr:from>
        <xdr:to>
          <xdr:col>12</xdr:col>
          <xdr:colOff>678180</xdr:colOff>
          <xdr:row>20</xdr:row>
          <xdr:rowOff>0</xdr:rowOff>
        </xdr:to>
        <xdr:sp macro="" textlink="">
          <xdr:nvSpPr>
            <xdr:cNvPr id="32957" name="Drop Down 12477" hidden="1">
              <a:extLst>
                <a:ext uri="{63B3BB69-23CF-44E3-9099-C40C66FF867C}">
                  <a14:compatExt spid="_x0000_s32957"/>
                </a:ext>
                <a:ext uri="{FF2B5EF4-FFF2-40B4-BE49-F238E27FC236}">
                  <a16:creationId xmlns:a16="http://schemas.microsoft.com/office/drawing/2014/main" id="{00000000-0008-0000-0000-0000BD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685800</xdr:colOff>
          <xdr:row>19</xdr:row>
          <xdr:rowOff>15240</xdr:rowOff>
        </xdr:from>
        <xdr:to>
          <xdr:col>13</xdr:col>
          <xdr:colOff>0</xdr:colOff>
          <xdr:row>20</xdr:row>
          <xdr:rowOff>0</xdr:rowOff>
        </xdr:to>
        <xdr:sp macro="" textlink="">
          <xdr:nvSpPr>
            <xdr:cNvPr id="32958" name="Drop Down 12478" hidden="1">
              <a:extLst>
                <a:ext uri="{63B3BB69-23CF-44E3-9099-C40C66FF867C}">
                  <a14:compatExt spid="_x0000_s32958"/>
                </a:ext>
                <a:ext uri="{FF2B5EF4-FFF2-40B4-BE49-F238E27FC236}">
                  <a16:creationId xmlns:a16="http://schemas.microsoft.com/office/drawing/2014/main" id="{00000000-0008-0000-0000-0000BE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11</xdr:col>
          <xdr:colOff>342900</xdr:colOff>
          <xdr:row>14</xdr:row>
          <xdr:rowOff>297180</xdr:rowOff>
        </xdr:from>
        <xdr:to>
          <xdr:col>12</xdr:col>
          <xdr:colOff>175260</xdr:colOff>
          <xdr:row>15</xdr:row>
          <xdr:rowOff>243840</xdr:rowOff>
        </xdr:to>
        <xdr:sp macro="" textlink="">
          <xdr:nvSpPr>
            <xdr:cNvPr id="32959" name="Drop Down 12479" hidden="1">
              <a:extLst>
                <a:ext uri="{63B3BB69-23CF-44E3-9099-C40C66FF867C}">
                  <a14:compatExt spid="_x0000_s32959"/>
                </a:ext>
                <a:ext uri="{FF2B5EF4-FFF2-40B4-BE49-F238E27FC236}">
                  <a16:creationId xmlns:a16="http://schemas.microsoft.com/office/drawing/2014/main" id="{00000000-0008-0000-0000-0000BF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182880</xdr:colOff>
          <xdr:row>14</xdr:row>
          <xdr:rowOff>297180</xdr:rowOff>
        </xdr:from>
        <xdr:to>
          <xdr:col>12</xdr:col>
          <xdr:colOff>685800</xdr:colOff>
          <xdr:row>15</xdr:row>
          <xdr:rowOff>243840</xdr:rowOff>
        </xdr:to>
        <xdr:sp macro="" textlink="">
          <xdr:nvSpPr>
            <xdr:cNvPr id="32960" name="Drop Down 12480" hidden="1">
              <a:extLst>
                <a:ext uri="{63B3BB69-23CF-44E3-9099-C40C66FF867C}">
                  <a14:compatExt spid="_x0000_s32960"/>
                </a:ext>
                <a:ext uri="{FF2B5EF4-FFF2-40B4-BE49-F238E27FC236}">
                  <a16:creationId xmlns:a16="http://schemas.microsoft.com/office/drawing/2014/main" id="{00000000-0008-0000-0000-0000C0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685800</xdr:colOff>
          <xdr:row>14</xdr:row>
          <xdr:rowOff>297180</xdr:rowOff>
        </xdr:from>
        <xdr:to>
          <xdr:col>13</xdr:col>
          <xdr:colOff>0</xdr:colOff>
          <xdr:row>15</xdr:row>
          <xdr:rowOff>243840</xdr:rowOff>
        </xdr:to>
        <xdr:sp macro="" textlink="">
          <xdr:nvSpPr>
            <xdr:cNvPr id="32961" name="Drop Down 12481" hidden="1">
              <a:extLst>
                <a:ext uri="{63B3BB69-23CF-44E3-9099-C40C66FF867C}">
                  <a14:compatExt spid="_x0000_s32961"/>
                </a:ext>
                <a:ext uri="{FF2B5EF4-FFF2-40B4-BE49-F238E27FC236}">
                  <a16:creationId xmlns:a16="http://schemas.microsoft.com/office/drawing/2014/main" id="{00000000-0008-0000-0000-0000C1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12</xdr:col>
          <xdr:colOff>7620</xdr:colOff>
          <xdr:row>14</xdr:row>
          <xdr:rowOff>45720</xdr:rowOff>
        </xdr:from>
        <xdr:to>
          <xdr:col>12</xdr:col>
          <xdr:colOff>1219200</xdr:colOff>
          <xdr:row>14</xdr:row>
          <xdr:rowOff>281940</xdr:rowOff>
        </xdr:to>
        <xdr:sp macro="" textlink="">
          <xdr:nvSpPr>
            <xdr:cNvPr id="32962" name="Drop Down 12482" hidden="1">
              <a:extLst>
                <a:ext uri="{63B3BB69-23CF-44E3-9099-C40C66FF867C}">
                  <a14:compatExt spid="_x0000_s32962"/>
                </a:ext>
                <a:ext uri="{FF2B5EF4-FFF2-40B4-BE49-F238E27FC236}">
                  <a16:creationId xmlns:a16="http://schemas.microsoft.com/office/drawing/2014/main" id="{00000000-0008-0000-0000-0000C2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11</xdr:col>
      <xdr:colOff>267114</xdr:colOff>
      <xdr:row>3</xdr:row>
      <xdr:rowOff>11015</xdr:rowOff>
    </xdr:from>
    <xdr:to>
      <xdr:col>12</xdr:col>
      <xdr:colOff>581442</xdr:colOff>
      <xdr:row>5</xdr:row>
      <xdr:rowOff>179690</xdr:rowOff>
    </xdr:to>
    <xdr:sp macro="" textlink="">
      <xdr:nvSpPr>
        <xdr:cNvPr id="2" name="Oval 1">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6966088" y="680250"/>
          <a:ext cx="937180" cy="513231"/>
        </a:xfrm>
        <a:prstGeom prst="ellipse">
          <a:avLst/>
        </a:prstGeom>
        <a:gradFill>
          <a:gsLst>
            <a:gs pos="0">
              <a:srgbClr val="FF3399"/>
            </a:gs>
            <a:gs pos="25000">
              <a:srgbClr val="FF6633"/>
            </a:gs>
            <a:gs pos="50000">
              <a:srgbClr val="FFFF00"/>
            </a:gs>
            <a:gs pos="75000">
              <a:srgbClr val="01A78F"/>
            </a:gs>
            <a:gs pos="100000">
              <a:srgbClr val="3366FF"/>
            </a:gs>
          </a:gsLst>
          <a:lin ang="16200000" scaled="0"/>
        </a:gradFill>
      </xdr:spPr>
      <xdr:style>
        <a:lnRef idx="0">
          <a:schemeClr val="accent4"/>
        </a:lnRef>
        <a:fillRef idx="3">
          <a:schemeClr val="accent4"/>
        </a:fillRef>
        <a:effectRef idx="3">
          <a:schemeClr val="accent4"/>
        </a:effectRef>
        <a:fontRef idx="minor">
          <a:schemeClr val="lt1"/>
        </a:fontRef>
      </xdr:style>
      <xdr:txBody>
        <a:bodyPr rtlCol="0" anchor="ctr"/>
        <a:lstStyle/>
        <a:p>
          <a:pPr algn="ct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latin typeface="+mj-lt"/>
            </a:rPr>
            <a:t>DATA</a:t>
          </a:r>
          <a:endParaRPr lang="en-US" sz="1200" b="1" cap="none" spc="0">
            <a:ln w="17780" cmpd="sng">
              <a:solidFill>
                <a:srgbClr val="FFFFFF"/>
              </a:solidFill>
              <a:prstDash val="solid"/>
              <a:miter lim="800000"/>
            </a:ln>
            <a:gradFill rotWithShape="1">
              <a:gsLst>
                <a:gs pos="0">
                  <a:srgbClr val="000000">
                    <a:tint val="92000"/>
                    <a:shade val="100000"/>
                    <a:satMod val="150000"/>
                  </a:srgbClr>
                </a:gs>
                <a:gs pos="49000">
                  <a:srgbClr val="000000">
                    <a:tint val="89000"/>
                    <a:shade val="90000"/>
                    <a:satMod val="150000"/>
                  </a:srgbClr>
                </a:gs>
                <a:gs pos="50000">
                  <a:srgbClr val="000000">
                    <a:tint val="100000"/>
                    <a:shade val="75000"/>
                    <a:satMod val="150000"/>
                  </a:srgbClr>
                </a:gs>
                <a:gs pos="95000">
                  <a:srgbClr val="000000">
                    <a:shade val="47000"/>
                    <a:satMod val="150000"/>
                  </a:srgbClr>
                </a:gs>
                <a:gs pos="100000">
                  <a:srgbClr val="000000">
                    <a:shade val="39000"/>
                    <a:satMod val="150000"/>
                  </a:srgbClr>
                </a:gs>
              </a:gsLst>
              <a:lin ang="5400000"/>
            </a:gradFill>
            <a:effectLst>
              <a:outerShdw blurRad="50800" algn="tl" rotWithShape="0">
                <a:srgbClr val="000000"/>
              </a:outerShdw>
            </a:effectLst>
            <a:latin typeface="+mj-lt"/>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27</xdr:col>
      <xdr:colOff>188594</xdr:colOff>
      <xdr:row>4</xdr:row>
      <xdr:rowOff>97155</xdr:rowOff>
    </xdr:from>
    <xdr:to>
      <xdr:col>29</xdr:col>
      <xdr:colOff>158114</xdr:colOff>
      <xdr:row>6</xdr:row>
      <xdr:rowOff>205740</xdr:rowOff>
    </xdr:to>
    <xdr:sp macro="" textlink="">
      <xdr:nvSpPr>
        <xdr:cNvPr id="3" name="Oval 2">
          <a:hlinkClick xmlns:r="http://schemas.openxmlformats.org/officeDocument/2006/relationships" r:id="rId1"/>
          <a:extLst>
            <a:ext uri="{FF2B5EF4-FFF2-40B4-BE49-F238E27FC236}">
              <a16:creationId xmlns:a16="http://schemas.microsoft.com/office/drawing/2014/main" id="{00000000-0008-0000-0200-000003000000}"/>
            </a:ext>
          </a:extLst>
        </xdr:cNvPr>
        <xdr:cNvSpPr/>
      </xdr:nvSpPr>
      <xdr:spPr>
        <a:xfrm>
          <a:off x="10711814" y="1019175"/>
          <a:ext cx="952500" cy="535305"/>
        </a:xfrm>
        <a:prstGeom prst="ellipse">
          <a:avLst/>
        </a:prstGeom>
        <a:gradFill>
          <a:gsLst>
            <a:gs pos="0">
              <a:srgbClr val="FF3399"/>
            </a:gs>
            <a:gs pos="25000">
              <a:srgbClr val="FF6633"/>
            </a:gs>
            <a:gs pos="50000">
              <a:srgbClr val="FFFF00"/>
            </a:gs>
            <a:gs pos="75000">
              <a:srgbClr val="01A78F"/>
            </a:gs>
            <a:gs pos="100000">
              <a:srgbClr val="3366FF"/>
            </a:gs>
          </a:gsLst>
          <a:lin ang="16200000" scaled="0"/>
        </a:gradFill>
      </xdr:spPr>
      <xdr:style>
        <a:lnRef idx="0">
          <a:schemeClr val="accent4"/>
        </a:lnRef>
        <a:fillRef idx="3">
          <a:schemeClr val="accent4"/>
        </a:fillRef>
        <a:effectRef idx="3">
          <a:schemeClr val="accent4"/>
        </a:effectRef>
        <a:fontRef idx="minor">
          <a:schemeClr val="lt1"/>
        </a:fontRef>
      </xdr:style>
      <xdr:txBody>
        <a:bodyPr rtlCol="0" anchor="ctr"/>
        <a:lstStyle/>
        <a:p>
          <a:pPr algn="ctr"/>
          <a:r>
            <a:rPr lang="en-US" sz="12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latin typeface="Cambria" pitchFamily="18" charset="0"/>
            </a:rPr>
            <a:t>DATA</a:t>
          </a:r>
        </a:p>
      </xdr:txBody>
    </xdr:sp>
    <xdr:clientData/>
  </xdr:twoCellAnchor>
  <xdr:oneCellAnchor>
    <xdr:from>
      <xdr:col>28</xdr:col>
      <xdr:colOff>51435</xdr:colOff>
      <xdr:row>10</xdr:row>
      <xdr:rowOff>257175</xdr:rowOff>
    </xdr:from>
    <xdr:ext cx="186676" cy="275796"/>
    <xdr:sp macro="" textlink="">
      <xdr:nvSpPr>
        <xdr:cNvPr id="4" name="TextBox 3">
          <a:extLst>
            <a:ext uri="{FF2B5EF4-FFF2-40B4-BE49-F238E27FC236}">
              <a16:creationId xmlns:a16="http://schemas.microsoft.com/office/drawing/2014/main" id="{00000000-0008-0000-0200-000004000000}"/>
            </a:ext>
          </a:extLst>
        </xdr:cNvPr>
        <xdr:cNvSpPr txBox="1"/>
      </xdr:nvSpPr>
      <xdr:spPr>
        <a:xfrm>
          <a:off x="11791950" y="2857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2</xdr:col>
      <xdr:colOff>205740</xdr:colOff>
      <xdr:row>59</xdr:row>
      <xdr:rowOff>85724</xdr:rowOff>
    </xdr:from>
    <xdr:to>
      <xdr:col>4</xdr:col>
      <xdr:colOff>78145</xdr:colOff>
      <xdr:row>62</xdr:row>
      <xdr:rowOff>11518</xdr:rowOff>
    </xdr:to>
    <xdr:sp macro="" textlink="">
      <xdr:nvSpPr>
        <xdr:cNvPr id="2" name="Oval 1">
          <a:extLst>
            <a:ext uri="{FF2B5EF4-FFF2-40B4-BE49-F238E27FC236}">
              <a16:creationId xmlns:a16="http://schemas.microsoft.com/office/drawing/2014/main" id="{00000000-0008-0000-0500-000002000000}"/>
            </a:ext>
          </a:extLst>
        </xdr:cNvPr>
        <xdr:cNvSpPr>
          <a:spLocks noChangeArrowheads="1"/>
        </xdr:cNvSpPr>
      </xdr:nvSpPr>
      <xdr:spPr bwMode="auto">
        <a:xfrm>
          <a:off x="447675" y="9829799"/>
          <a:ext cx="723900" cy="504825"/>
        </a:xfrm>
        <a:prstGeom prst="ellipse">
          <a:avLst/>
        </a:prstGeom>
        <a:solidFill>
          <a:srgbClr val="FFFFFF"/>
        </a:solidFill>
        <a:ln w="9525">
          <a:solidFill>
            <a:srgbClr val="000000"/>
          </a:solidFill>
          <a:round/>
          <a:headEnd/>
          <a:tailEnd/>
        </a:ln>
      </xdr:spPr>
      <xdr:txBody>
        <a:bodyPr vertOverflow="clip" wrap="square" lIns="27432" tIns="22860" rIns="27432" bIns="0" anchor="t" upright="1"/>
        <a:lstStyle/>
        <a:p>
          <a:pPr algn="ctr" rtl="1">
            <a:defRPr sz="1000"/>
          </a:pPr>
          <a:r>
            <a:rPr lang="en-US" sz="1000" b="0" i="0" strike="noStrike">
              <a:solidFill>
                <a:srgbClr val="000000"/>
              </a:solidFill>
              <a:latin typeface="Arial"/>
              <a:cs typeface="Arial"/>
            </a:rPr>
            <a:t>NBST/Bank   Seal  </a:t>
          </a:r>
        </a:p>
      </xdr:txBody>
    </xdr:sp>
    <xdr:clientData/>
  </xdr:twoCellAnchor>
  <xdr:twoCellAnchor>
    <xdr:from>
      <xdr:col>26</xdr:col>
      <xdr:colOff>401954</xdr:colOff>
      <xdr:row>4</xdr:row>
      <xdr:rowOff>0</xdr:rowOff>
    </xdr:from>
    <xdr:to>
      <xdr:col>28</xdr:col>
      <xdr:colOff>464833</xdr:colOff>
      <xdr:row>8</xdr:row>
      <xdr:rowOff>36195</xdr:rowOff>
    </xdr:to>
    <xdr:sp macro="" textlink="">
      <xdr:nvSpPr>
        <xdr:cNvPr id="3" name="Oval 2">
          <a:hlinkClick xmlns:r="http://schemas.openxmlformats.org/officeDocument/2006/relationships" r:id="rId1"/>
          <a:extLst>
            <a:ext uri="{FF2B5EF4-FFF2-40B4-BE49-F238E27FC236}">
              <a16:creationId xmlns:a16="http://schemas.microsoft.com/office/drawing/2014/main" id="{00000000-0008-0000-0500-000003000000}"/>
            </a:ext>
          </a:extLst>
        </xdr:cNvPr>
        <xdr:cNvSpPr/>
      </xdr:nvSpPr>
      <xdr:spPr>
        <a:xfrm>
          <a:off x="7981949" y="904875"/>
          <a:ext cx="1280160" cy="731520"/>
        </a:xfrm>
        <a:prstGeom prst="ellipse">
          <a:avLst/>
        </a:prstGeom>
        <a:gradFill>
          <a:gsLst>
            <a:gs pos="0">
              <a:srgbClr val="03D4A8"/>
            </a:gs>
            <a:gs pos="25000">
              <a:srgbClr val="21D6E0"/>
            </a:gs>
            <a:gs pos="75000">
              <a:srgbClr val="0087E6"/>
            </a:gs>
            <a:gs pos="100000">
              <a:srgbClr val="005CBF"/>
            </a:gs>
          </a:gsLst>
          <a:lin ang="16200000" scaled="0"/>
        </a:gradFill>
      </xdr:spPr>
      <xdr:style>
        <a:lnRef idx="0">
          <a:schemeClr val="accent4"/>
        </a:lnRef>
        <a:fillRef idx="3">
          <a:schemeClr val="accent4"/>
        </a:fillRef>
        <a:effectRef idx="3">
          <a:schemeClr val="accent4"/>
        </a:effectRef>
        <a:fontRef idx="minor">
          <a:schemeClr val="lt1"/>
        </a:fontRef>
      </xdr:style>
      <xdr:txBody>
        <a:bodyPr rtlCol="0" anchor="ctr"/>
        <a:lstStyle/>
        <a:p>
          <a:pPr algn="ctr"/>
          <a:r>
            <a:rPr lang="en-US" sz="1200" b="1" cap="none" spc="0">
              <a:ln w="1905"/>
              <a:solidFill>
                <a:schemeClr val="tx1"/>
              </a:solidFill>
              <a:effectLst>
                <a:innerShdw blurRad="69850" dist="43180" dir="5400000">
                  <a:srgbClr val="000000">
                    <a:alpha val="65000"/>
                  </a:srgbClr>
                </a:innerShdw>
              </a:effectLst>
              <a:latin typeface="+mj-lt"/>
            </a:rPr>
            <a:t>DATA</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15</xdr:col>
      <xdr:colOff>184785</xdr:colOff>
      <xdr:row>2</xdr:row>
      <xdr:rowOff>85725</xdr:rowOff>
    </xdr:from>
    <xdr:to>
      <xdr:col>17</xdr:col>
      <xdr:colOff>144793</xdr:colOff>
      <xdr:row>5</xdr:row>
      <xdr:rowOff>127682</xdr:rowOff>
    </xdr:to>
    <xdr:sp macro="" textlink="">
      <xdr:nvSpPr>
        <xdr:cNvPr id="2" name="Oval 1">
          <a:hlinkClick xmlns:r="http://schemas.openxmlformats.org/officeDocument/2006/relationships" r:id="rId1"/>
          <a:extLst>
            <a:ext uri="{FF2B5EF4-FFF2-40B4-BE49-F238E27FC236}">
              <a16:creationId xmlns:a16="http://schemas.microsoft.com/office/drawing/2014/main" id="{00000000-0008-0000-0600-000002000000}"/>
            </a:ext>
          </a:extLst>
        </xdr:cNvPr>
        <xdr:cNvSpPr/>
      </xdr:nvSpPr>
      <xdr:spPr>
        <a:xfrm>
          <a:off x="7496175" y="781050"/>
          <a:ext cx="1188720" cy="640080"/>
        </a:xfrm>
        <a:prstGeom prst="ellipse">
          <a:avLst/>
        </a:prstGeom>
        <a:gradFill>
          <a:gsLst>
            <a:gs pos="0">
              <a:srgbClr val="03D4A8"/>
            </a:gs>
            <a:gs pos="25000">
              <a:srgbClr val="21D6E0"/>
            </a:gs>
            <a:gs pos="75000">
              <a:srgbClr val="0087E6"/>
            </a:gs>
            <a:gs pos="100000">
              <a:srgbClr val="005CBF"/>
            </a:gs>
          </a:gsLst>
          <a:lin ang="16200000" scaled="0"/>
        </a:gradFill>
      </xdr:spPr>
      <xdr:style>
        <a:lnRef idx="0">
          <a:schemeClr val="accent4"/>
        </a:lnRef>
        <a:fillRef idx="3">
          <a:schemeClr val="accent4"/>
        </a:fillRef>
        <a:effectRef idx="3">
          <a:schemeClr val="accent4"/>
        </a:effectRef>
        <a:fontRef idx="minor">
          <a:schemeClr val="lt1"/>
        </a:fontRef>
      </xdr:style>
      <xdr:txBody>
        <a:bodyPr rtlCol="0" anchor="ctr"/>
        <a:lstStyle/>
        <a:p>
          <a:pPr algn="ctr"/>
          <a:r>
            <a:rPr lang="en-US" sz="1200" b="1" cap="none" spc="0">
              <a:ln w="1905"/>
              <a:solidFill>
                <a:schemeClr val="tx1"/>
              </a:solidFill>
              <a:effectLst>
                <a:innerShdw blurRad="69850" dist="43180" dir="5400000">
                  <a:srgbClr val="000000">
                    <a:alpha val="65000"/>
                  </a:srgbClr>
                </a:innerShdw>
              </a:effectLst>
              <a:latin typeface="+mj-lt"/>
            </a:rPr>
            <a:t>DATA</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118110</xdr:colOff>
      <xdr:row>39</xdr:row>
      <xdr:rowOff>0</xdr:rowOff>
    </xdr:from>
    <xdr:to>
      <xdr:col>2</xdr:col>
      <xdr:colOff>80010</xdr:colOff>
      <xdr:row>42</xdr:row>
      <xdr:rowOff>59079</xdr:rowOff>
    </xdr:to>
    <xdr:sp macro="" textlink="">
      <xdr:nvSpPr>
        <xdr:cNvPr id="5" name="Oval 4">
          <a:extLst>
            <a:ext uri="{FF2B5EF4-FFF2-40B4-BE49-F238E27FC236}">
              <a16:creationId xmlns:a16="http://schemas.microsoft.com/office/drawing/2014/main" id="{00000000-0008-0000-0700-000005000000}"/>
            </a:ext>
          </a:extLst>
        </xdr:cNvPr>
        <xdr:cNvSpPr>
          <a:spLocks noChangeArrowheads="1"/>
        </xdr:cNvSpPr>
      </xdr:nvSpPr>
      <xdr:spPr bwMode="auto">
        <a:xfrm>
          <a:off x="161925" y="6600825"/>
          <a:ext cx="638175" cy="552450"/>
        </a:xfrm>
        <a:prstGeom prst="ellipse">
          <a:avLst/>
        </a:prstGeom>
        <a:solidFill>
          <a:srgbClr val="FFFFFF"/>
        </a:solidFill>
        <a:ln w="9525">
          <a:solidFill>
            <a:srgbClr val="000000"/>
          </a:solidFill>
          <a:round/>
          <a:headEnd/>
          <a:tailEnd/>
        </a:ln>
      </xdr:spPr>
      <xdr:txBody>
        <a:bodyPr vertOverflow="clip" wrap="square" lIns="27432" tIns="22860" rIns="27432" bIns="0" anchor="t" upright="1"/>
        <a:lstStyle/>
        <a:p>
          <a:pPr algn="ctr" rtl="1">
            <a:defRPr sz="1000"/>
          </a:pPr>
          <a:r>
            <a:rPr lang="en-US" sz="1000" b="0" i="0" strike="noStrike">
              <a:solidFill>
                <a:srgbClr val="000000"/>
              </a:solidFill>
              <a:latin typeface="Arial"/>
              <a:cs typeface="Arial"/>
            </a:rPr>
            <a:t>D.D.O.</a:t>
          </a:r>
        </a:p>
        <a:p>
          <a:pPr algn="ctr" rtl="1">
            <a:defRPr sz="1000"/>
          </a:pPr>
          <a:r>
            <a:rPr lang="en-US" sz="1000" b="0" i="0" strike="noStrike">
              <a:solidFill>
                <a:srgbClr val="000000"/>
              </a:solidFill>
              <a:latin typeface="Arial"/>
              <a:cs typeface="Arial"/>
            </a:rPr>
            <a:t>Seal</a:t>
          </a:r>
        </a:p>
      </xdr:txBody>
    </xdr:sp>
    <xdr:clientData/>
  </xdr:twoCellAnchor>
  <xdr:twoCellAnchor>
    <xdr:from>
      <xdr:col>16</xdr:col>
      <xdr:colOff>47625</xdr:colOff>
      <xdr:row>38</xdr:row>
      <xdr:rowOff>59055</xdr:rowOff>
    </xdr:from>
    <xdr:to>
      <xdr:col>19</xdr:col>
      <xdr:colOff>11482</xdr:colOff>
      <xdr:row>42</xdr:row>
      <xdr:rowOff>87630</xdr:rowOff>
    </xdr:to>
    <xdr:sp macro="" textlink="">
      <xdr:nvSpPr>
        <xdr:cNvPr id="6" name="Oval 2">
          <a:extLst>
            <a:ext uri="{FF2B5EF4-FFF2-40B4-BE49-F238E27FC236}">
              <a16:creationId xmlns:a16="http://schemas.microsoft.com/office/drawing/2014/main" id="{00000000-0008-0000-0700-000006000000}"/>
            </a:ext>
          </a:extLst>
        </xdr:cNvPr>
        <xdr:cNvSpPr>
          <a:spLocks noChangeArrowheads="1"/>
        </xdr:cNvSpPr>
      </xdr:nvSpPr>
      <xdr:spPr bwMode="auto">
        <a:xfrm>
          <a:off x="3857625" y="6591300"/>
          <a:ext cx="771525" cy="590550"/>
        </a:xfrm>
        <a:prstGeom prst="ellipse">
          <a:avLst/>
        </a:prstGeom>
        <a:solidFill>
          <a:srgbClr val="FFFFFF"/>
        </a:solidFill>
        <a:ln w="9525">
          <a:solidFill>
            <a:srgbClr val="000000"/>
          </a:solidFill>
          <a:round/>
          <a:headEnd/>
          <a:tailEnd/>
        </a:ln>
      </xdr:spPr>
      <xdr:txBody>
        <a:bodyPr vertOverflow="clip" wrap="square" lIns="27432" tIns="22860" rIns="27432" bIns="0" anchor="t" upright="1"/>
        <a:lstStyle/>
        <a:p>
          <a:pPr algn="ctr" rtl="1">
            <a:defRPr sz="1000"/>
          </a:pPr>
          <a:r>
            <a:rPr lang="en-US" sz="1000" b="0" i="0" strike="noStrike">
              <a:solidFill>
                <a:srgbClr val="000000"/>
              </a:solidFill>
              <a:latin typeface="Arial"/>
              <a:cs typeface="Arial"/>
            </a:rPr>
            <a:t>Treasury Seal</a:t>
          </a:r>
        </a:p>
      </xdr:txBody>
    </xdr:sp>
    <xdr:clientData/>
  </xdr:twoCellAnchor>
  <xdr:twoCellAnchor>
    <xdr:from>
      <xdr:col>26</xdr:col>
      <xdr:colOff>9524</xdr:colOff>
      <xdr:row>38</xdr:row>
      <xdr:rowOff>47624</xdr:rowOff>
    </xdr:from>
    <xdr:to>
      <xdr:col>28</xdr:col>
      <xdr:colOff>127728</xdr:colOff>
      <xdr:row>42</xdr:row>
      <xdr:rowOff>76198</xdr:rowOff>
    </xdr:to>
    <xdr:sp macro="" textlink="">
      <xdr:nvSpPr>
        <xdr:cNvPr id="7" name="Oval 6">
          <a:extLst>
            <a:ext uri="{FF2B5EF4-FFF2-40B4-BE49-F238E27FC236}">
              <a16:creationId xmlns:a16="http://schemas.microsoft.com/office/drawing/2014/main" id="{00000000-0008-0000-0700-000007000000}"/>
            </a:ext>
          </a:extLst>
        </xdr:cNvPr>
        <xdr:cNvSpPr/>
      </xdr:nvSpPr>
      <xdr:spPr>
        <a:xfrm>
          <a:off x="6315074" y="6572249"/>
          <a:ext cx="628651" cy="590549"/>
        </a:xfrm>
        <a:prstGeom prst="ellipse">
          <a:avLst/>
        </a:prstGeom>
        <a:ln w="12700">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lnSpc>
              <a:spcPts val="1100"/>
            </a:lnSpc>
          </a:pPr>
          <a:r>
            <a:rPr lang="en-US" sz="1050"/>
            <a:t>DDOSeal</a:t>
          </a:r>
        </a:p>
      </xdr:txBody>
    </xdr:sp>
    <xdr:clientData/>
  </xdr:twoCellAnchor>
  <xdr:twoCellAnchor>
    <xdr:from>
      <xdr:col>46</xdr:col>
      <xdr:colOff>184784</xdr:colOff>
      <xdr:row>2</xdr:row>
      <xdr:rowOff>85725</xdr:rowOff>
    </xdr:from>
    <xdr:to>
      <xdr:col>48</xdr:col>
      <xdr:colOff>144792</xdr:colOff>
      <xdr:row>5</xdr:row>
      <xdr:rowOff>89581</xdr:rowOff>
    </xdr:to>
    <xdr:sp macro="" textlink="">
      <xdr:nvSpPr>
        <xdr:cNvPr id="8" name="Oval 7">
          <a:hlinkClick xmlns:r="http://schemas.openxmlformats.org/officeDocument/2006/relationships" r:id="rId1"/>
          <a:extLst>
            <a:ext uri="{FF2B5EF4-FFF2-40B4-BE49-F238E27FC236}">
              <a16:creationId xmlns:a16="http://schemas.microsoft.com/office/drawing/2014/main" id="{00000000-0008-0000-0700-000008000000}"/>
            </a:ext>
          </a:extLst>
        </xdr:cNvPr>
        <xdr:cNvSpPr/>
      </xdr:nvSpPr>
      <xdr:spPr>
        <a:xfrm>
          <a:off x="11325224" y="638175"/>
          <a:ext cx="1188720" cy="640080"/>
        </a:xfrm>
        <a:prstGeom prst="ellipse">
          <a:avLst/>
        </a:prstGeom>
        <a:gradFill>
          <a:gsLst>
            <a:gs pos="0">
              <a:srgbClr val="03D4A8"/>
            </a:gs>
            <a:gs pos="25000">
              <a:srgbClr val="21D6E0"/>
            </a:gs>
            <a:gs pos="75000">
              <a:srgbClr val="0087E6"/>
            </a:gs>
            <a:gs pos="100000">
              <a:srgbClr val="005CBF"/>
            </a:gs>
          </a:gsLst>
          <a:lin ang="16200000" scaled="0"/>
        </a:gradFill>
      </xdr:spPr>
      <xdr:style>
        <a:lnRef idx="0">
          <a:schemeClr val="accent4"/>
        </a:lnRef>
        <a:fillRef idx="3">
          <a:schemeClr val="accent4"/>
        </a:fillRef>
        <a:effectRef idx="3">
          <a:schemeClr val="accent4"/>
        </a:effectRef>
        <a:fontRef idx="minor">
          <a:schemeClr val="lt1"/>
        </a:fontRef>
      </xdr:style>
      <xdr:txBody>
        <a:bodyPr rtlCol="0" anchor="ctr"/>
        <a:lstStyle/>
        <a:p>
          <a:pPr algn="ctr"/>
          <a:r>
            <a:rPr lang="en-US" sz="1200" b="1" cap="none" spc="0">
              <a:ln w="1905"/>
              <a:solidFill>
                <a:schemeClr val="tx1"/>
              </a:solidFill>
              <a:effectLst>
                <a:innerShdw blurRad="69850" dist="43180" dir="5400000">
                  <a:srgbClr val="000000">
                    <a:alpha val="65000"/>
                  </a:srgbClr>
                </a:innerShdw>
              </a:effectLst>
              <a:latin typeface="+mj-lt"/>
            </a:rPr>
            <a:t>DATA</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15</xdr:col>
      <xdr:colOff>0</xdr:colOff>
      <xdr:row>1</xdr:row>
      <xdr:rowOff>106680</xdr:rowOff>
    </xdr:from>
    <xdr:to>
      <xdr:col>16</xdr:col>
      <xdr:colOff>603724</xdr:colOff>
      <xdr:row>4</xdr:row>
      <xdr:rowOff>116229</xdr:rowOff>
    </xdr:to>
    <xdr:sp macro="" textlink="">
      <xdr:nvSpPr>
        <xdr:cNvPr id="2" name="Oval 1">
          <a:hlinkClick xmlns:r="http://schemas.openxmlformats.org/officeDocument/2006/relationships" r:id="rId1"/>
          <a:extLst>
            <a:ext uri="{FF2B5EF4-FFF2-40B4-BE49-F238E27FC236}">
              <a16:creationId xmlns:a16="http://schemas.microsoft.com/office/drawing/2014/main" id="{00000000-0008-0000-0800-000002000000}"/>
            </a:ext>
          </a:extLst>
        </xdr:cNvPr>
        <xdr:cNvSpPr/>
      </xdr:nvSpPr>
      <xdr:spPr>
        <a:xfrm>
          <a:off x="7248525" y="400050"/>
          <a:ext cx="1188720" cy="640080"/>
        </a:xfrm>
        <a:prstGeom prst="ellipse">
          <a:avLst/>
        </a:prstGeom>
        <a:gradFill>
          <a:gsLst>
            <a:gs pos="0">
              <a:srgbClr val="03D4A8"/>
            </a:gs>
            <a:gs pos="25000">
              <a:srgbClr val="21D6E0"/>
            </a:gs>
            <a:gs pos="75000">
              <a:srgbClr val="0087E6"/>
            </a:gs>
            <a:gs pos="100000">
              <a:srgbClr val="005CBF"/>
            </a:gs>
          </a:gsLst>
          <a:lin ang="16200000" scaled="0"/>
        </a:gradFill>
      </xdr:spPr>
      <xdr:style>
        <a:lnRef idx="0">
          <a:schemeClr val="accent4"/>
        </a:lnRef>
        <a:fillRef idx="3">
          <a:schemeClr val="accent4"/>
        </a:fillRef>
        <a:effectRef idx="3">
          <a:schemeClr val="accent4"/>
        </a:effectRef>
        <a:fontRef idx="minor">
          <a:schemeClr val="lt1"/>
        </a:fontRef>
      </xdr:style>
      <xdr:txBody>
        <a:bodyPr rtlCol="0" anchor="ctr"/>
        <a:lstStyle/>
        <a:p>
          <a:pPr algn="ctr"/>
          <a:r>
            <a:rPr lang="en-US" sz="1200" b="1" cap="none" spc="0">
              <a:ln w="1905"/>
              <a:solidFill>
                <a:schemeClr val="tx1"/>
              </a:solidFill>
              <a:effectLst>
                <a:innerShdw blurRad="69850" dist="43180" dir="5400000">
                  <a:srgbClr val="000000">
                    <a:alpha val="65000"/>
                  </a:srgbClr>
                </a:innerShdw>
              </a:effectLst>
              <a:latin typeface="+mj-lt"/>
            </a:rPr>
            <a:t>DATA</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10</xdr:col>
      <xdr:colOff>118110</xdr:colOff>
      <xdr:row>11</xdr:row>
      <xdr:rowOff>87630</xdr:rowOff>
    </xdr:from>
    <xdr:to>
      <xdr:col>10</xdr:col>
      <xdr:colOff>585607</xdr:colOff>
      <xdr:row>12</xdr:row>
      <xdr:rowOff>47925</xdr:rowOff>
    </xdr:to>
    <xdr:sp macro="" textlink="">
      <xdr:nvSpPr>
        <xdr:cNvPr id="2" name="Left Arrow 1">
          <a:extLst>
            <a:ext uri="{FF2B5EF4-FFF2-40B4-BE49-F238E27FC236}">
              <a16:creationId xmlns:a16="http://schemas.microsoft.com/office/drawing/2014/main" id="{00000000-0008-0000-0B00-000002000000}"/>
            </a:ext>
          </a:extLst>
        </xdr:cNvPr>
        <xdr:cNvSpPr/>
      </xdr:nvSpPr>
      <xdr:spPr>
        <a:xfrm>
          <a:off x="6572250" y="2209800"/>
          <a:ext cx="464058" cy="152399"/>
        </a:xfrm>
        <a:prstGeom prst="leftArrow">
          <a:avLst/>
        </a:prstGeom>
      </xdr:spPr>
      <xdr:style>
        <a:lnRef idx="2">
          <a:schemeClr val="accent3"/>
        </a:lnRef>
        <a:fillRef idx="1">
          <a:schemeClr val="lt1"/>
        </a:fillRef>
        <a:effectRef idx="0">
          <a:schemeClr val="accent3"/>
        </a:effectRef>
        <a:fontRef idx="minor">
          <a:schemeClr val="dk1"/>
        </a:fontRef>
      </xdr:style>
      <xdr:txBody>
        <a:bodyPr rtlCol="0" anchor="ctr"/>
        <a:lstStyle/>
        <a:p>
          <a:pPr algn="ctr"/>
          <a:endParaRPr lang="en-US" sz="1100"/>
        </a:p>
      </xdr:txBody>
    </xdr:sp>
    <xdr:clientData/>
  </xdr:twoCellAnchor>
  <xdr:twoCellAnchor>
    <xdr:from>
      <xdr:col>11</xdr:col>
      <xdr:colOff>9525</xdr:colOff>
      <xdr:row>3</xdr:row>
      <xdr:rowOff>11430</xdr:rowOff>
    </xdr:from>
    <xdr:to>
      <xdr:col>12</xdr:col>
      <xdr:colOff>314325</xdr:colOff>
      <xdr:row>5</xdr:row>
      <xdr:rowOff>160020</xdr:rowOff>
    </xdr:to>
    <xdr:sp macro="" textlink="">
      <xdr:nvSpPr>
        <xdr:cNvPr id="3" name="Oval 2">
          <a:hlinkClick xmlns:r="http://schemas.openxmlformats.org/officeDocument/2006/relationships" r:id="rId1"/>
          <a:extLst>
            <a:ext uri="{FF2B5EF4-FFF2-40B4-BE49-F238E27FC236}">
              <a16:creationId xmlns:a16="http://schemas.microsoft.com/office/drawing/2014/main" id="{00000000-0008-0000-0B00-000003000000}"/>
            </a:ext>
          </a:extLst>
        </xdr:cNvPr>
        <xdr:cNvSpPr/>
      </xdr:nvSpPr>
      <xdr:spPr>
        <a:xfrm>
          <a:off x="7077075" y="819150"/>
          <a:ext cx="914400" cy="548640"/>
        </a:xfrm>
        <a:prstGeom prst="ellipse">
          <a:avLst/>
        </a:prstGeom>
        <a:gradFill>
          <a:gsLst>
            <a:gs pos="0">
              <a:srgbClr val="FF3399"/>
            </a:gs>
            <a:gs pos="25000">
              <a:srgbClr val="FF6633"/>
            </a:gs>
            <a:gs pos="50000">
              <a:srgbClr val="FFFF00"/>
            </a:gs>
            <a:gs pos="75000">
              <a:srgbClr val="01A78F"/>
            </a:gs>
            <a:gs pos="100000">
              <a:srgbClr val="3366FF"/>
            </a:gs>
          </a:gsLst>
          <a:lin ang="16200000" scaled="0"/>
        </a:gradFill>
      </xdr:spPr>
      <xdr:style>
        <a:lnRef idx="0">
          <a:schemeClr val="dk1"/>
        </a:lnRef>
        <a:fillRef idx="3">
          <a:schemeClr val="dk1"/>
        </a:fillRef>
        <a:effectRef idx="3">
          <a:schemeClr val="dk1"/>
        </a:effectRef>
        <a:fontRef idx="minor">
          <a:schemeClr val="lt1"/>
        </a:fontRef>
      </xdr:style>
      <xdr:txBody>
        <a:bodyPr rtlCol="0" anchor="ctr"/>
        <a:lstStyle/>
        <a:p>
          <a:pPr algn="ctr"/>
          <a:r>
            <a:rPr lang="en-US" sz="1100" b="1">
              <a:solidFill>
                <a:sysClr val="windowText" lastClr="000000"/>
              </a:solidFill>
            </a:rPr>
            <a:t>DATA</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7</xdr:col>
      <xdr:colOff>283845</xdr:colOff>
      <xdr:row>2</xdr:row>
      <xdr:rowOff>85725</xdr:rowOff>
    </xdr:from>
    <xdr:to>
      <xdr:col>8</xdr:col>
      <xdr:colOff>588645</xdr:colOff>
      <xdr:row>5</xdr:row>
      <xdr:rowOff>28575</xdr:rowOff>
    </xdr:to>
    <xdr:sp macro="" textlink="">
      <xdr:nvSpPr>
        <xdr:cNvPr id="2" name="Oval 1">
          <a:hlinkClick xmlns:r="http://schemas.openxmlformats.org/officeDocument/2006/relationships" r:id="rId1"/>
          <a:extLst>
            <a:ext uri="{FF2B5EF4-FFF2-40B4-BE49-F238E27FC236}">
              <a16:creationId xmlns:a16="http://schemas.microsoft.com/office/drawing/2014/main" id="{00000000-0008-0000-0C00-000002000000}"/>
            </a:ext>
          </a:extLst>
        </xdr:cNvPr>
        <xdr:cNvSpPr/>
      </xdr:nvSpPr>
      <xdr:spPr>
        <a:xfrm>
          <a:off x="6505575" y="466725"/>
          <a:ext cx="914400" cy="552450"/>
        </a:xfrm>
        <a:prstGeom prst="ellipse">
          <a:avLst/>
        </a:prstGeom>
        <a:gradFill>
          <a:gsLst>
            <a:gs pos="0">
              <a:srgbClr val="FF3399"/>
            </a:gs>
            <a:gs pos="25000">
              <a:srgbClr val="FF6633"/>
            </a:gs>
            <a:gs pos="50000">
              <a:srgbClr val="FFFF00"/>
            </a:gs>
            <a:gs pos="75000">
              <a:srgbClr val="01A78F"/>
            </a:gs>
            <a:gs pos="100000">
              <a:srgbClr val="3366FF"/>
            </a:gs>
          </a:gsLst>
          <a:lin ang="16200000" scaled="0"/>
        </a:gradFill>
      </xdr:spPr>
      <xdr:style>
        <a:lnRef idx="0">
          <a:schemeClr val="dk1"/>
        </a:lnRef>
        <a:fillRef idx="3">
          <a:schemeClr val="dk1"/>
        </a:fillRef>
        <a:effectRef idx="3">
          <a:schemeClr val="dk1"/>
        </a:effectRef>
        <a:fontRef idx="minor">
          <a:schemeClr val="lt1"/>
        </a:fontRef>
      </xdr:style>
      <xdr:txBody>
        <a:bodyPr rtlCol="0" anchor="ctr"/>
        <a:lstStyle/>
        <a:p>
          <a:pPr algn="ctr"/>
          <a:r>
            <a:rPr lang="en-US" sz="1100" b="1">
              <a:solidFill>
                <a:sysClr val="windowText" lastClr="000000"/>
              </a:solidFill>
            </a:rPr>
            <a:t>DATA</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19</xdr:col>
      <xdr:colOff>481965</xdr:colOff>
      <xdr:row>3</xdr:row>
      <xdr:rowOff>38099</xdr:rowOff>
    </xdr:from>
    <xdr:to>
      <xdr:col>21</xdr:col>
      <xdr:colOff>177165</xdr:colOff>
      <xdr:row>6</xdr:row>
      <xdr:rowOff>55323</xdr:rowOff>
    </xdr:to>
    <xdr:sp macro="" textlink="">
      <xdr:nvSpPr>
        <xdr:cNvPr id="2" name="Oval 1">
          <a:hlinkClick xmlns:r="http://schemas.openxmlformats.org/officeDocument/2006/relationships" r:id="rId1"/>
          <a:extLst>
            <a:ext uri="{FF2B5EF4-FFF2-40B4-BE49-F238E27FC236}">
              <a16:creationId xmlns:a16="http://schemas.microsoft.com/office/drawing/2014/main" id="{00000000-0008-0000-0D00-000002000000}"/>
            </a:ext>
          </a:extLst>
        </xdr:cNvPr>
        <xdr:cNvSpPr/>
      </xdr:nvSpPr>
      <xdr:spPr>
        <a:xfrm>
          <a:off x="7648575" y="619124"/>
          <a:ext cx="914400" cy="548640"/>
        </a:xfrm>
        <a:prstGeom prst="ellipse">
          <a:avLst/>
        </a:prstGeom>
        <a:gradFill>
          <a:gsLst>
            <a:gs pos="0">
              <a:srgbClr val="FF3399"/>
            </a:gs>
            <a:gs pos="25000">
              <a:srgbClr val="FF6633"/>
            </a:gs>
            <a:gs pos="50000">
              <a:srgbClr val="FFFF00"/>
            </a:gs>
            <a:gs pos="75000">
              <a:srgbClr val="01A78F"/>
            </a:gs>
            <a:gs pos="100000">
              <a:srgbClr val="3366FF"/>
            </a:gs>
          </a:gsLst>
          <a:lin ang="16200000" scaled="0"/>
        </a:gradFill>
      </xdr:spPr>
      <xdr:style>
        <a:lnRef idx="0">
          <a:schemeClr val="dk1"/>
        </a:lnRef>
        <a:fillRef idx="3">
          <a:schemeClr val="dk1"/>
        </a:fillRef>
        <a:effectRef idx="3">
          <a:schemeClr val="dk1"/>
        </a:effectRef>
        <a:fontRef idx="minor">
          <a:schemeClr val="lt1"/>
        </a:fontRef>
      </xdr:style>
      <xdr:txBody>
        <a:bodyPr rtlCol="0" anchor="ctr"/>
        <a:lstStyle/>
        <a:p>
          <a:pPr algn="ctr"/>
          <a:r>
            <a:rPr lang="en-US" sz="1100" b="1">
              <a:solidFill>
                <a:sysClr val="windowText" lastClr="000000"/>
              </a:solidFill>
            </a:rPr>
            <a:t>DATA</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10</xdr:col>
      <xdr:colOff>20954</xdr:colOff>
      <xdr:row>1</xdr:row>
      <xdr:rowOff>123825</xdr:rowOff>
    </xdr:from>
    <xdr:to>
      <xdr:col>11</xdr:col>
      <xdr:colOff>342839</xdr:colOff>
      <xdr:row>4</xdr:row>
      <xdr:rowOff>45852</xdr:rowOff>
    </xdr:to>
    <xdr:sp macro="" textlink="">
      <xdr:nvSpPr>
        <xdr:cNvPr id="2" name="Oval 1">
          <a:hlinkClick xmlns:r="http://schemas.openxmlformats.org/officeDocument/2006/relationships" r:id="rId1"/>
          <a:extLst>
            <a:ext uri="{FF2B5EF4-FFF2-40B4-BE49-F238E27FC236}">
              <a16:creationId xmlns:a16="http://schemas.microsoft.com/office/drawing/2014/main" id="{00000000-0008-0000-0E00-000002000000}"/>
            </a:ext>
          </a:extLst>
        </xdr:cNvPr>
        <xdr:cNvSpPr/>
      </xdr:nvSpPr>
      <xdr:spPr>
        <a:xfrm>
          <a:off x="7200899" y="409575"/>
          <a:ext cx="914400" cy="548640"/>
        </a:xfrm>
        <a:prstGeom prst="ellipse">
          <a:avLst/>
        </a:prstGeom>
        <a:gradFill>
          <a:gsLst>
            <a:gs pos="0">
              <a:srgbClr val="FF3399"/>
            </a:gs>
            <a:gs pos="25000">
              <a:srgbClr val="FF6633"/>
            </a:gs>
            <a:gs pos="50000">
              <a:srgbClr val="FFFF00"/>
            </a:gs>
            <a:gs pos="75000">
              <a:srgbClr val="01A78F"/>
            </a:gs>
            <a:gs pos="100000">
              <a:srgbClr val="3366FF"/>
            </a:gs>
          </a:gsLst>
          <a:lin ang="16200000" scaled="0"/>
        </a:gradFill>
      </xdr:spPr>
      <xdr:style>
        <a:lnRef idx="0">
          <a:schemeClr val="accent4"/>
        </a:lnRef>
        <a:fillRef idx="3">
          <a:schemeClr val="accent4"/>
        </a:fillRef>
        <a:effectRef idx="3">
          <a:schemeClr val="accent4"/>
        </a:effectRef>
        <a:fontRef idx="minor">
          <a:schemeClr val="lt1"/>
        </a:fontRef>
      </xdr:style>
      <xdr:txBody>
        <a:bodyPr rtlCol="0" anchor="ctr"/>
        <a:lstStyle/>
        <a:p>
          <a:pPr algn="ctr"/>
          <a:r>
            <a:rPr lang="en-US" sz="1200" b="1" cap="none" spc="0">
              <a:ln w="1905"/>
              <a:solidFill>
                <a:schemeClr val="tx1"/>
              </a:solidFill>
              <a:effectLst>
                <a:innerShdw blurRad="69850" dist="43180" dir="5400000">
                  <a:srgbClr val="000000">
                    <a:alpha val="65000"/>
                  </a:srgbClr>
                </a:innerShdw>
              </a:effectLst>
              <a:latin typeface="+mj-lt"/>
            </a:rPr>
            <a:t>DATA</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enovo/Downloads/aas_software_new%20STU.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inf"/>
      <sheetName val=" "/>
      <sheetName val="Proc"/>
      <sheetName val="ap471"/>
      <sheetName val="bill"/>
      <sheetName val="ap472"/>
      <sheetName val="bank"/>
      <sheetName val="zppf"/>
      <sheetName val="css&amp;Gpf"/>
      <sheetName val="cps"/>
      <sheetName val="ptax"/>
      <sheetName val="ptok"/>
      <sheetName val="words"/>
      <sheetName val="scl"/>
    </sheetNames>
    <sheetDataSet>
      <sheetData sheetId="0" refreshError="1"/>
      <sheetData sheetId="1" refreshError="1"/>
      <sheetData sheetId="2">
        <row r="21">
          <cell r="BN21">
            <v>1</v>
          </cell>
          <cell r="BO21" t="str">
            <v>M.P.P.S</v>
          </cell>
          <cell r="BP21" t="str">
            <v>Z.P.H.S PEDDAKADABUR, PEDDAKADABUR (M), KURNOOL</v>
          </cell>
          <cell r="BQ21">
            <v>0</v>
          </cell>
          <cell r="BR21">
            <v>1</v>
          </cell>
          <cell r="BS21" t="str">
            <v>Elementary Education</v>
          </cell>
          <cell r="BT21">
            <v>1</v>
          </cell>
          <cell r="BU21">
            <v>0</v>
          </cell>
          <cell r="BV21">
            <v>3</v>
          </cell>
          <cell r="BW21" t="str">
            <v>Assistance to Local Bodies For Primary Education</v>
          </cell>
          <cell r="BX21">
            <v>0</v>
          </cell>
          <cell r="BY21">
            <v>5</v>
          </cell>
          <cell r="BZ21" t="str">
            <v>Teaching Grants To MP</v>
          </cell>
        </row>
        <row r="22">
          <cell r="BN22">
            <v>2</v>
          </cell>
          <cell r="BO22" t="str">
            <v>M.P.U.P.S</v>
          </cell>
          <cell r="BP22" t="str">
            <v>Z.P.H.S PEDDAKADABUR, PEDDAKADABUR (M), KURNOOL</v>
          </cell>
          <cell r="BQ22">
            <v>0</v>
          </cell>
          <cell r="BR22">
            <v>1</v>
          </cell>
          <cell r="BS22" t="str">
            <v>Elementary Education</v>
          </cell>
          <cell r="BT22">
            <v>1</v>
          </cell>
          <cell r="BU22">
            <v>0</v>
          </cell>
          <cell r="BV22">
            <v>3</v>
          </cell>
          <cell r="BW22" t="str">
            <v>Assistance to Local Bodies For Primary Education</v>
          </cell>
          <cell r="BX22">
            <v>0</v>
          </cell>
          <cell r="BY22">
            <v>5</v>
          </cell>
          <cell r="BZ22" t="str">
            <v>Teaching Grants To MP</v>
          </cell>
        </row>
        <row r="23">
          <cell r="BN23">
            <v>3</v>
          </cell>
          <cell r="BO23" t="str">
            <v>Z.P.H.S</v>
          </cell>
          <cell r="BP23" t="str">
            <v>Z.P.H.S PEDDAKADABUR, PEDDAKADABUR (M), KURNOOL</v>
          </cell>
          <cell r="BQ23">
            <v>0</v>
          </cell>
          <cell r="BR23">
            <v>2</v>
          </cell>
          <cell r="BS23" t="str">
            <v>Secondary Education</v>
          </cell>
          <cell r="BT23">
            <v>1</v>
          </cell>
          <cell r="BU23">
            <v>9</v>
          </cell>
          <cell r="BV23">
            <v>1</v>
          </cell>
          <cell r="BW23" t="str">
            <v>Assistance to Local Bodies For Secondary Education</v>
          </cell>
          <cell r="BX23">
            <v>0</v>
          </cell>
          <cell r="BY23">
            <v>5</v>
          </cell>
          <cell r="BZ23" t="str">
            <v>Teaching Grants To ZP</v>
          </cell>
        </row>
        <row r="24">
          <cell r="BN24">
            <v>4</v>
          </cell>
          <cell r="BO24" t="str">
            <v>GOVT.PS</v>
          </cell>
          <cell r="BP24" t="str">
            <v>Z.P.H.S PEDDAKADABUR, PEDDAKADABUR (M), KURNOOL</v>
          </cell>
          <cell r="BQ24">
            <v>0</v>
          </cell>
          <cell r="BR24">
            <v>1</v>
          </cell>
          <cell r="BS24" t="str">
            <v>Elementary Education</v>
          </cell>
          <cell r="BT24">
            <v>1</v>
          </cell>
          <cell r="BU24">
            <v>0</v>
          </cell>
          <cell r="BV24">
            <v>1</v>
          </cell>
          <cell r="BW24" t="str">
            <v>Govt. Primary Schools</v>
          </cell>
          <cell r="BX24">
            <v>0</v>
          </cell>
          <cell r="BY24">
            <v>4</v>
          </cell>
          <cell r="BZ24" t="str">
            <v>Govt. Primary Schools</v>
          </cell>
        </row>
        <row r="25">
          <cell r="BN25">
            <v>5</v>
          </cell>
          <cell r="BO25" t="str">
            <v>GOVT.UPS</v>
          </cell>
          <cell r="BP25" t="str">
            <v>Z.P.H.S PEDDAKADABUR, PEDDAKADABUR (M), KURNOOL</v>
          </cell>
          <cell r="BQ25">
            <v>0</v>
          </cell>
          <cell r="BR25">
            <v>1</v>
          </cell>
          <cell r="BS25" t="str">
            <v>Elementary Education</v>
          </cell>
          <cell r="BT25">
            <v>1</v>
          </cell>
          <cell r="BU25">
            <v>0</v>
          </cell>
          <cell r="BV25">
            <v>1</v>
          </cell>
          <cell r="BW25" t="str">
            <v>Govt. Primary Schools</v>
          </cell>
          <cell r="BX25">
            <v>0</v>
          </cell>
          <cell r="BY25">
            <v>4</v>
          </cell>
          <cell r="BZ25" t="str">
            <v>Govt. Primary Schools</v>
          </cell>
        </row>
        <row r="26">
          <cell r="BN26">
            <v>6</v>
          </cell>
          <cell r="BO26" t="str">
            <v>GOVT. HS</v>
          </cell>
          <cell r="BP26" t="str">
            <v>Z.P.H.S PEDDAKADABUR, PEDDAKADABUR (M), KURNOOL</v>
          </cell>
          <cell r="BQ26">
            <v>0</v>
          </cell>
          <cell r="BR26">
            <v>2</v>
          </cell>
          <cell r="BS26" t="str">
            <v>Secondary Education</v>
          </cell>
          <cell r="BT26">
            <v>1</v>
          </cell>
          <cell r="BU26">
            <v>0</v>
          </cell>
          <cell r="BV26">
            <v>9</v>
          </cell>
          <cell r="BW26" t="str">
            <v>Govt. Secondary Schools</v>
          </cell>
          <cell r="BX26">
            <v>0</v>
          </cell>
          <cell r="BY26">
            <v>4</v>
          </cell>
          <cell r="BZ26" t="str">
            <v>Govt. Secondary Schools</v>
          </cell>
        </row>
        <row r="27">
          <cell r="BN27">
            <v>7</v>
          </cell>
          <cell r="BO27" t="str">
            <v>MPL.PS</v>
          </cell>
          <cell r="BP27" t="str">
            <v>Z.P.H.S PEDDAKADABUR, PEDDAKADABUR (M), KURNOOL</v>
          </cell>
          <cell r="BQ27">
            <v>0</v>
          </cell>
          <cell r="BR27">
            <v>1</v>
          </cell>
          <cell r="BS27" t="str">
            <v>Elementary Education</v>
          </cell>
          <cell r="BT27">
            <v>1</v>
          </cell>
          <cell r="BU27">
            <v>0</v>
          </cell>
          <cell r="BV27">
            <v>3</v>
          </cell>
          <cell r="BW27" t="str">
            <v>Assistance to Local Bodies For Primary Education</v>
          </cell>
          <cell r="BX27">
            <v>0</v>
          </cell>
          <cell r="BY27">
            <v>5</v>
          </cell>
          <cell r="BZ27" t="str">
            <v>Teaching Grants To Local Bodies</v>
          </cell>
        </row>
        <row r="28">
          <cell r="BN28">
            <v>8</v>
          </cell>
          <cell r="BO28" t="str">
            <v>MPL.UPS</v>
          </cell>
          <cell r="BP28" t="str">
            <v>Z.P.H.S PEDDAKADABUR, PEDDAKADABUR (M), KURNOOL</v>
          </cell>
          <cell r="BQ28">
            <v>0</v>
          </cell>
          <cell r="BR28">
            <v>1</v>
          </cell>
          <cell r="BS28" t="str">
            <v>Elementary Education</v>
          </cell>
          <cell r="BT28">
            <v>1</v>
          </cell>
          <cell r="BU28">
            <v>0</v>
          </cell>
          <cell r="BV28">
            <v>3</v>
          </cell>
          <cell r="BW28" t="str">
            <v>Assistance to Local Bodies For Primary Education</v>
          </cell>
          <cell r="BX28">
            <v>0</v>
          </cell>
          <cell r="BY28">
            <v>5</v>
          </cell>
          <cell r="BZ28" t="str">
            <v>Teaching Grants To Local Bodies</v>
          </cell>
        </row>
        <row r="29">
          <cell r="BN29">
            <v>9</v>
          </cell>
          <cell r="BO29" t="str">
            <v>MPL. HS</v>
          </cell>
          <cell r="BP29" t="str">
            <v>Z.P.H.S PEDDAKADABUR, PEDDAKADABUR (M), KURNOOL</v>
          </cell>
          <cell r="BQ29">
            <v>0</v>
          </cell>
          <cell r="BR29">
            <v>2</v>
          </cell>
          <cell r="BS29" t="str">
            <v>Secondary Education</v>
          </cell>
          <cell r="BT29">
            <v>1</v>
          </cell>
          <cell r="BU29">
            <v>9</v>
          </cell>
          <cell r="BV29">
            <v>1</v>
          </cell>
          <cell r="BW29" t="str">
            <v>Assistance to Local Bodies For Secondary Education</v>
          </cell>
          <cell r="BX29">
            <v>0</v>
          </cell>
          <cell r="BY29">
            <v>5</v>
          </cell>
          <cell r="BZ29" t="str">
            <v>Teaching Grants To Local Bodies</v>
          </cell>
        </row>
        <row r="30">
          <cell r="BN30">
            <v>10</v>
          </cell>
          <cell r="BO30">
            <v>0</v>
          </cell>
          <cell r="BP30" t="str">
            <v>Z.P.H.S PEDDAKADABUR, PEDDAKADABUR (M), KURNOOL</v>
          </cell>
          <cell r="BQ30" t="str">
            <v xml:space="preserve"> </v>
          </cell>
          <cell r="BR30" t="str">
            <v xml:space="preserve"> </v>
          </cell>
          <cell r="BS30" t="str">
            <v xml:space="preserve"> </v>
          </cell>
          <cell r="BT30" t="str">
            <v xml:space="preserve"> </v>
          </cell>
          <cell r="BU30" t="str">
            <v xml:space="preserve"> </v>
          </cell>
          <cell r="BV30" t="str">
            <v xml:space="preserve"> </v>
          </cell>
          <cell r="BW30" t="str">
            <v xml:space="preserve"> </v>
          </cell>
          <cell r="BX30" t="str">
            <v xml:space="preserve"> </v>
          </cell>
          <cell r="BY30" t="str">
            <v xml:space="preserve"> </v>
          </cell>
          <cell r="BZ30" t="str">
            <v xml:space="preserve"> </v>
          </cell>
          <cell r="CA30" t="str">
            <v xml:space="preserve"> </v>
          </cell>
        </row>
        <row r="31">
          <cell r="BN31">
            <v>11</v>
          </cell>
          <cell r="BO31">
            <v>0</v>
          </cell>
          <cell r="BP31" t="str">
            <v>Z.P.H.S PEDDAKADABUR, PEDDAKADABUR (M), KURNOOL</v>
          </cell>
          <cell r="BQ31" t="str">
            <v xml:space="preserve"> </v>
          </cell>
          <cell r="BR31" t="str">
            <v xml:space="preserve"> </v>
          </cell>
          <cell r="BS31" t="str">
            <v xml:space="preserve"> </v>
          </cell>
          <cell r="BT31" t="str">
            <v xml:space="preserve"> </v>
          </cell>
          <cell r="BU31" t="str">
            <v xml:space="preserve"> </v>
          </cell>
          <cell r="BV31" t="str">
            <v xml:space="preserve"> </v>
          </cell>
          <cell r="BW31" t="str">
            <v xml:space="preserve"> </v>
          </cell>
          <cell r="BX31" t="str">
            <v xml:space="preserve"> </v>
          </cell>
          <cell r="BY31" t="str">
            <v xml:space="preserve"> </v>
          </cell>
          <cell r="BZ31" t="str">
            <v xml:space="preserve"> </v>
          </cell>
          <cell r="CA31" t="str">
            <v xml:space="preserve"> </v>
          </cell>
        </row>
        <row r="32">
          <cell r="BN32">
            <v>12</v>
          </cell>
          <cell r="BO32">
            <v>0</v>
          </cell>
          <cell r="BP32" t="str">
            <v>Z.P.H.S PEDDAKADABUR, PEDDAKADABUR (M), KURNOOL</v>
          </cell>
          <cell r="BQ32" t="str">
            <v xml:space="preserve"> </v>
          </cell>
          <cell r="BR32" t="str">
            <v xml:space="preserve"> </v>
          </cell>
          <cell r="BS32" t="str">
            <v xml:space="preserve"> </v>
          </cell>
          <cell r="BT32" t="str">
            <v xml:space="preserve"> </v>
          </cell>
          <cell r="BU32" t="str">
            <v xml:space="preserve"> </v>
          </cell>
          <cell r="BV32" t="str">
            <v xml:space="preserve"> </v>
          </cell>
          <cell r="BW32" t="str">
            <v xml:space="preserve"> </v>
          </cell>
          <cell r="BX32" t="str">
            <v xml:space="preserve"> </v>
          </cell>
          <cell r="BY32" t="str">
            <v xml:space="preserve"> </v>
          </cell>
          <cell r="BZ32" t="str">
            <v xml:space="preserve"> </v>
          </cell>
          <cell r="CA32" t="str">
            <v xml:space="preserve"> </v>
          </cell>
        </row>
        <row r="33">
          <cell r="BN33">
            <v>13</v>
          </cell>
          <cell r="BO33">
            <v>0</v>
          </cell>
          <cell r="BP33" t="str">
            <v>Z.P.H.S PEDDAKADABUR, PEDDAKADABUR (M), KURNOOL</v>
          </cell>
          <cell r="BQ33" t="str">
            <v xml:space="preserve"> </v>
          </cell>
          <cell r="BR33" t="str">
            <v xml:space="preserve"> </v>
          </cell>
          <cell r="BS33" t="str">
            <v xml:space="preserve"> </v>
          </cell>
          <cell r="BT33" t="str">
            <v xml:space="preserve"> </v>
          </cell>
          <cell r="BU33" t="str">
            <v xml:space="preserve"> </v>
          </cell>
          <cell r="BV33" t="str">
            <v xml:space="preserve"> </v>
          </cell>
          <cell r="BW33" t="str">
            <v xml:space="preserve"> </v>
          </cell>
          <cell r="BX33" t="str">
            <v xml:space="preserve"> </v>
          </cell>
          <cell r="BY33" t="str">
            <v xml:space="preserve"> </v>
          </cell>
          <cell r="BZ33" t="str">
            <v xml:space="preserve"> </v>
          </cell>
          <cell r="CA33" t="str">
            <v xml:space="preserve"> </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17952B2-7D81-4070-A715-F0E8C5167C3F}" name="Table3" displayName="Table3" ref="T7:Y13" totalsRowShown="0" headerRowDxfId="10" dataDxfId="8" headerRowBorderDxfId="9" tableBorderDxfId="7" totalsRowBorderDxfId="6" headerRowCellStyle="Normal_AAS II PROGRAM_1" dataCellStyle="Normal_AAS II PROGRAM_1">
  <tableColumns count="6">
    <tableColumn id="1" xr3:uid="{D8671734-D16D-4129-AF1A-36772749BA10}" name="Designation " dataDxfId="5" dataCellStyle="Normal_AAS II PROGRAM_1"/>
    <tableColumn id="2" xr3:uid="{FBD46338-6519-4423-8CE6-41EF52BE2B6F}" name="SGT/LP/PET" dataDxfId="4" dataCellStyle="Normal_AAS II PROGRAM_1"/>
    <tableColumn id="3" xr3:uid="{ABE5C5FF-C3D6-4677-AEC7-CE37488FF1AD}" name="SA/LFL HM" dataDxfId="3" dataCellStyle="Normal_AAS II PROGRAM_1"/>
    <tableColumn id="4" xr3:uid="{4074FCF0-E8E5-4167-8BEA-A2EFC70CDAEF}" name="GHM" dataDxfId="2" dataCellStyle="Normal_AAS II PROGRAM_1"/>
    <tableColumn id="5" xr3:uid="{917B52B2-EB0F-48E5-BF95-541D53B246C4}" name="Junior Assistant" dataDxfId="1"/>
    <tableColumn id="6" xr3:uid="{6ED466F5-E766-4BD3-8D09-3A74008F293B}" name="Record, Lab &amp; Lib " dataDxfId="0"/>
  </tableColumns>
  <tableStyleInfo name="TableStyleMedium15"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ebextensions/_rels/taskpanes.xml.rels><?xml version="1.0" encoding="UTF-8" standalone="yes"?>
<Relationships xmlns="http://schemas.openxmlformats.org/package/2006/relationships"><Relationship Id="rId2" Type="http://schemas.microsoft.com/office/2011/relationships/webextension" Target="webextension2.xml"/><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38" row="6">
    <wetp:webextensionref xmlns:r="http://schemas.openxmlformats.org/officeDocument/2006/relationships" r:id="rId1"/>
  </wetp:taskpane>
  <wetp:taskpane dockstate="right" visibility="0" width="438" row="8">
    <wetp:webextensionref xmlns:r="http://schemas.openxmlformats.org/officeDocument/2006/relationships" r:id="rId2"/>
  </wetp:taskpane>
</wetp:taskpanes>
</file>

<file path=xl/webextensions/webextension1.xml><?xml version="1.0" encoding="utf-8"?>
<we:webextension xmlns:we="http://schemas.microsoft.com/office/webextensions/webextension/2010/11" id="{59399B9B-BDB3-4D44-AF6B-46F57D5DDDBD}">
  <we:reference id="wa200002346" version="1.1.0.0" store="en-US" storeType="OMEX"/>
  <we:alternateReferences>
    <we:reference id="wa200002346" version="1.1.0.0" store="WA200002346" storeType="OMEX"/>
  </we:alternateReferences>
  <we:properties/>
  <we:bindings/>
  <we:snapshot xmlns:r="http://schemas.openxmlformats.org/officeDocument/2006/relationships"/>
</we:webextension>
</file>

<file path=xl/webextensions/webextension2.xml><?xml version="1.0" encoding="utf-8"?>
<we:webextension xmlns:we="http://schemas.microsoft.com/office/webextensions/webextension/2010/11" id="{4D290090-3D3B-4578-942F-8E346D5E8E5F}">
  <we:reference id="wa200001584" version="3.0.3.6" store="en-US" storeType="OMEX"/>
  <we:alternateReferences>
    <we:reference id="wa200001584" version="3.0.3.6" store="" storeType="OMEX"/>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13" Type="http://schemas.openxmlformats.org/officeDocument/2006/relationships/printerSettings" Target="../printerSettings/printerSettings13.bin"/><Relationship Id="rId18" Type="http://schemas.openxmlformats.org/officeDocument/2006/relationships/ctrlProp" Target="../ctrlProps/ctrlProp3.xml"/><Relationship Id="rId26" Type="http://schemas.openxmlformats.org/officeDocument/2006/relationships/ctrlProp" Target="../ctrlProps/ctrlProp11.xml"/><Relationship Id="rId39" Type="http://schemas.openxmlformats.org/officeDocument/2006/relationships/ctrlProp" Target="../ctrlProps/ctrlProp24.xml"/><Relationship Id="rId21" Type="http://schemas.openxmlformats.org/officeDocument/2006/relationships/ctrlProp" Target="../ctrlProps/ctrlProp6.xml"/><Relationship Id="rId34" Type="http://schemas.openxmlformats.org/officeDocument/2006/relationships/ctrlProp" Target="../ctrlProps/ctrlProp19.xml"/><Relationship Id="rId42" Type="http://schemas.openxmlformats.org/officeDocument/2006/relationships/ctrlProp" Target="../ctrlProps/ctrlProp27.xml"/><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6" Type="http://schemas.openxmlformats.org/officeDocument/2006/relationships/ctrlProp" Target="../ctrlProps/ctrlProp1.xml"/><Relationship Id="rId20" Type="http://schemas.openxmlformats.org/officeDocument/2006/relationships/ctrlProp" Target="../ctrlProps/ctrlProp5.xml"/><Relationship Id="rId29" Type="http://schemas.openxmlformats.org/officeDocument/2006/relationships/ctrlProp" Target="../ctrlProps/ctrlProp14.xml"/><Relationship Id="rId41"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24" Type="http://schemas.openxmlformats.org/officeDocument/2006/relationships/ctrlProp" Target="../ctrlProps/ctrlProp9.xml"/><Relationship Id="rId32" Type="http://schemas.openxmlformats.org/officeDocument/2006/relationships/ctrlProp" Target="../ctrlProps/ctrlProp17.xml"/><Relationship Id="rId37" Type="http://schemas.openxmlformats.org/officeDocument/2006/relationships/ctrlProp" Target="../ctrlProps/ctrlProp22.xml"/><Relationship Id="rId40" Type="http://schemas.openxmlformats.org/officeDocument/2006/relationships/ctrlProp" Target="../ctrlProps/ctrlProp25.xml"/><Relationship Id="rId5" Type="http://schemas.openxmlformats.org/officeDocument/2006/relationships/printerSettings" Target="../printerSettings/printerSettings5.bin"/><Relationship Id="rId15" Type="http://schemas.openxmlformats.org/officeDocument/2006/relationships/vmlDrawing" Target="../drawings/vmlDrawing1.vml"/><Relationship Id="rId23" Type="http://schemas.openxmlformats.org/officeDocument/2006/relationships/ctrlProp" Target="../ctrlProps/ctrlProp8.xml"/><Relationship Id="rId28" Type="http://schemas.openxmlformats.org/officeDocument/2006/relationships/ctrlProp" Target="../ctrlProps/ctrlProp13.xml"/><Relationship Id="rId36" Type="http://schemas.openxmlformats.org/officeDocument/2006/relationships/ctrlProp" Target="../ctrlProps/ctrlProp21.xml"/><Relationship Id="rId10" Type="http://schemas.openxmlformats.org/officeDocument/2006/relationships/printerSettings" Target="../printerSettings/printerSettings10.bin"/><Relationship Id="rId19" Type="http://schemas.openxmlformats.org/officeDocument/2006/relationships/ctrlProp" Target="../ctrlProps/ctrlProp4.xml"/><Relationship Id="rId31" Type="http://schemas.openxmlformats.org/officeDocument/2006/relationships/ctrlProp" Target="../ctrlProps/ctrlProp16.xml"/><Relationship Id="rId44" Type="http://schemas.openxmlformats.org/officeDocument/2006/relationships/table" Target="../tables/table1.xml"/><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drawing" Target="../drawings/drawing1.xml"/><Relationship Id="rId22" Type="http://schemas.openxmlformats.org/officeDocument/2006/relationships/ctrlProp" Target="../ctrlProps/ctrlProp7.xml"/><Relationship Id="rId27" Type="http://schemas.openxmlformats.org/officeDocument/2006/relationships/ctrlProp" Target="../ctrlProps/ctrlProp12.xml"/><Relationship Id="rId30" Type="http://schemas.openxmlformats.org/officeDocument/2006/relationships/ctrlProp" Target="../ctrlProps/ctrlProp15.xml"/><Relationship Id="rId35" Type="http://schemas.openxmlformats.org/officeDocument/2006/relationships/ctrlProp" Target="../ctrlProps/ctrlProp20.xml"/><Relationship Id="rId43" Type="http://schemas.openxmlformats.org/officeDocument/2006/relationships/ctrlProp" Target="../ctrlProps/ctrlProp28.xml"/><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12" Type="http://schemas.openxmlformats.org/officeDocument/2006/relationships/printerSettings" Target="../printerSettings/printerSettings12.bin"/><Relationship Id="rId17" Type="http://schemas.openxmlformats.org/officeDocument/2006/relationships/ctrlProp" Target="../ctrlProps/ctrlProp2.xml"/><Relationship Id="rId25" Type="http://schemas.openxmlformats.org/officeDocument/2006/relationships/ctrlProp" Target="../ctrlProps/ctrlProp10.xml"/><Relationship Id="rId33" Type="http://schemas.openxmlformats.org/officeDocument/2006/relationships/ctrlProp" Target="../ctrlProps/ctrlProp18.xml"/><Relationship Id="rId38" Type="http://schemas.openxmlformats.org/officeDocument/2006/relationships/ctrlProp" Target="../ctrlProps/ctrlProp23.x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 Id="rId1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openxmlformats.org/officeDocument/2006/relationships/comments" Target="../comments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vmlDrawing" Target="../drawings/vmlDrawing2.v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49.bin"/><Relationship Id="rId13" Type="http://schemas.openxmlformats.org/officeDocument/2006/relationships/printerSettings" Target="../printerSettings/printerSettings54.bin"/><Relationship Id="rId3" Type="http://schemas.openxmlformats.org/officeDocument/2006/relationships/printerSettings" Target="../printerSettings/printerSettings44.bin"/><Relationship Id="rId7" Type="http://schemas.openxmlformats.org/officeDocument/2006/relationships/printerSettings" Target="../printerSettings/printerSettings48.bin"/><Relationship Id="rId12" Type="http://schemas.openxmlformats.org/officeDocument/2006/relationships/printerSettings" Target="../printerSettings/printerSettings53.bin"/><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 Id="rId6" Type="http://schemas.openxmlformats.org/officeDocument/2006/relationships/printerSettings" Target="../printerSettings/printerSettings47.bin"/><Relationship Id="rId11" Type="http://schemas.openxmlformats.org/officeDocument/2006/relationships/printerSettings" Target="../printerSettings/printerSettings52.bin"/><Relationship Id="rId5" Type="http://schemas.openxmlformats.org/officeDocument/2006/relationships/printerSettings" Target="../printerSettings/printerSettings46.bin"/><Relationship Id="rId10" Type="http://schemas.openxmlformats.org/officeDocument/2006/relationships/printerSettings" Target="../printerSettings/printerSettings51.bin"/><Relationship Id="rId4" Type="http://schemas.openxmlformats.org/officeDocument/2006/relationships/printerSettings" Target="../printerSettings/printerSettings45.bin"/><Relationship Id="rId9" Type="http://schemas.openxmlformats.org/officeDocument/2006/relationships/printerSettings" Target="../printerSettings/printerSettings50.bin"/><Relationship Id="rId14"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62.bin"/><Relationship Id="rId13" Type="http://schemas.openxmlformats.org/officeDocument/2006/relationships/printerSettings" Target="../printerSettings/printerSettings67.bin"/><Relationship Id="rId3" Type="http://schemas.openxmlformats.org/officeDocument/2006/relationships/printerSettings" Target="../printerSettings/printerSettings57.bin"/><Relationship Id="rId7" Type="http://schemas.openxmlformats.org/officeDocument/2006/relationships/printerSettings" Target="../printerSettings/printerSettings61.bin"/><Relationship Id="rId12" Type="http://schemas.openxmlformats.org/officeDocument/2006/relationships/printerSettings" Target="../printerSettings/printerSettings66.bin"/><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 Id="rId6" Type="http://schemas.openxmlformats.org/officeDocument/2006/relationships/printerSettings" Target="../printerSettings/printerSettings60.bin"/><Relationship Id="rId11" Type="http://schemas.openxmlformats.org/officeDocument/2006/relationships/printerSettings" Target="../printerSettings/printerSettings65.bin"/><Relationship Id="rId5" Type="http://schemas.openxmlformats.org/officeDocument/2006/relationships/printerSettings" Target="../printerSettings/printerSettings59.bin"/><Relationship Id="rId10" Type="http://schemas.openxmlformats.org/officeDocument/2006/relationships/printerSettings" Target="../printerSettings/printerSettings64.bin"/><Relationship Id="rId4" Type="http://schemas.openxmlformats.org/officeDocument/2006/relationships/printerSettings" Target="../printerSettings/printerSettings58.bin"/><Relationship Id="rId9" Type="http://schemas.openxmlformats.org/officeDocument/2006/relationships/printerSettings" Target="../printerSettings/printerSettings63.bin"/><Relationship Id="rId14"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8" Type="http://schemas.openxmlformats.org/officeDocument/2006/relationships/printerSettings" Target="../printerSettings/printerSettings75.bin"/><Relationship Id="rId13" Type="http://schemas.openxmlformats.org/officeDocument/2006/relationships/printerSettings" Target="../printerSettings/printerSettings80.bin"/><Relationship Id="rId3" Type="http://schemas.openxmlformats.org/officeDocument/2006/relationships/printerSettings" Target="../printerSettings/printerSettings70.bin"/><Relationship Id="rId7" Type="http://schemas.openxmlformats.org/officeDocument/2006/relationships/printerSettings" Target="../printerSettings/printerSettings74.bin"/><Relationship Id="rId12" Type="http://schemas.openxmlformats.org/officeDocument/2006/relationships/printerSettings" Target="../printerSettings/printerSettings79.bin"/><Relationship Id="rId2" Type="http://schemas.openxmlformats.org/officeDocument/2006/relationships/printerSettings" Target="../printerSettings/printerSettings69.bin"/><Relationship Id="rId1" Type="http://schemas.openxmlformats.org/officeDocument/2006/relationships/printerSettings" Target="../printerSettings/printerSettings68.bin"/><Relationship Id="rId6" Type="http://schemas.openxmlformats.org/officeDocument/2006/relationships/printerSettings" Target="../printerSettings/printerSettings73.bin"/><Relationship Id="rId11" Type="http://schemas.openxmlformats.org/officeDocument/2006/relationships/printerSettings" Target="../printerSettings/printerSettings78.bin"/><Relationship Id="rId5" Type="http://schemas.openxmlformats.org/officeDocument/2006/relationships/printerSettings" Target="../printerSettings/printerSettings72.bin"/><Relationship Id="rId10" Type="http://schemas.openxmlformats.org/officeDocument/2006/relationships/printerSettings" Target="../printerSettings/printerSettings77.bin"/><Relationship Id="rId4" Type="http://schemas.openxmlformats.org/officeDocument/2006/relationships/printerSettings" Target="../printerSettings/printerSettings71.bin"/><Relationship Id="rId9" Type="http://schemas.openxmlformats.org/officeDocument/2006/relationships/printerSettings" Target="../printerSettings/printerSettings76.bin"/><Relationship Id="rId14"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8" Type="http://schemas.openxmlformats.org/officeDocument/2006/relationships/printerSettings" Target="../printerSettings/printerSettings88.bin"/><Relationship Id="rId13" Type="http://schemas.openxmlformats.org/officeDocument/2006/relationships/printerSettings" Target="../printerSettings/printerSettings93.bin"/><Relationship Id="rId3" Type="http://schemas.openxmlformats.org/officeDocument/2006/relationships/printerSettings" Target="../printerSettings/printerSettings83.bin"/><Relationship Id="rId7" Type="http://schemas.openxmlformats.org/officeDocument/2006/relationships/printerSettings" Target="../printerSettings/printerSettings87.bin"/><Relationship Id="rId12" Type="http://schemas.openxmlformats.org/officeDocument/2006/relationships/printerSettings" Target="../printerSettings/printerSettings92.bin"/><Relationship Id="rId2" Type="http://schemas.openxmlformats.org/officeDocument/2006/relationships/printerSettings" Target="../printerSettings/printerSettings82.bin"/><Relationship Id="rId16" Type="http://schemas.openxmlformats.org/officeDocument/2006/relationships/comments" Target="../comments2.xml"/><Relationship Id="rId1" Type="http://schemas.openxmlformats.org/officeDocument/2006/relationships/printerSettings" Target="../printerSettings/printerSettings81.bin"/><Relationship Id="rId6" Type="http://schemas.openxmlformats.org/officeDocument/2006/relationships/printerSettings" Target="../printerSettings/printerSettings86.bin"/><Relationship Id="rId11" Type="http://schemas.openxmlformats.org/officeDocument/2006/relationships/printerSettings" Target="../printerSettings/printerSettings91.bin"/><Relationship Id="rId5" Type="http://schemas.openxmlformats.org/officeDocument/2006/relationships/printerSettings" Target="../printerSettings/printerSettings85.bin"/><Relationship Id="rId15" Type="http://schemas.openxmlformats.org/officeDocument/2006/relationships/vmlDrawing" Target="../drawings/vmlDrawing3.vml"/><Relationship Id="rId10" Type="http://schemas.openxmlformats.org/officeDocument/2006/relationships/printerSettings" Target="../printerSettings/printerSettings90.bin"/><Relationship Id="rId4" Type="http://schemas.openxmlformats.org/officeDocument/2006/relationships/printerSettings" Target="../printerSettings/printerSettings84.bin"/><Relationship Id="rId9" Type="http://schemas.openxmlformats.org/officeDocument/2006/relationships/printerSettings" Target="../printerSettings/printerSettings89.bin"/><Relationship Id="rId14"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8" Type="http://schemas.openxmlformats.org/officeDocument/2006/relationships/printerSettings" Target="../printerSettings/printerSettings101.bin"/><Relationship Id="rId13" Type="http://schemas.openxmlformats.org/officeDocument/2006/relationships/printerSettings" Target="../printerSettings/printerSettings106.bin"/><Relationship Id="rId3" Type="http://schemas.openxmlformats.org/officeDocument/2006/relationships/printerSettings" Target="../printerSettings/printerSettings96.bin"/><Relationship Id="rId7" Type="http://schemas.openxmlformats.org/officeDocument/2006/relationships/printerSettings" Target="../printerSettings/printerSettings100.bin"/><Relationship Id="rId12" Type="http://schemas.openxmlformats.org/officeDocument/2006/relationships/printerSettings" Target="../printerSettings/printerSettings105.bin"/><Relationship Id="rId2" Type="http://schemas.openxmlformats.org/officeDocument/2006/relationships/printerSettings" Target="../printerSettings/printerSettings95.bin"/><Relationship Id="rId1" Type="http://schemas.openxmlformats.org/officeDocument/2006/relationships/printerSettings" Target="../printerSettings/printerSettings94.bin"/><Relationship Id="rId6" Type="http://schemas.openxmlformats.org/officeDocument/2006/relationships/printerSettings" Target="../printerSettings/printerSettings99.bin"/><Relationship Id="rId11" Type="http://schemas.openxmlformats.org/officeDocument/2006/relationships/printerSettings" Target="../printerSettings/printerSettings104.bin"/><Relationship Id="rId5" Type="http://schemas.openxmlformats.org/officeDocument/2006/relationships/printerSettings" Target="../printerSettings/printerSettings98.bin"/><Relationship Id="rId10" Type="http://schemas.openxmlformats.org/officeDocument/2006/relationships/printerSettings" Target="../printerSettings/printerSettings103.bin"/><Relationship Id="rId4" Type="http://schemas.openxmlformats.org/officeDocument/2006/relationships/printerSettings" Target="../printerSettings/printerSettings97.bin"/><Relationship Id="rId9" Type="http://schemas.openxmlformats.org/officeDocument/2006/relationships/printerSettings" Target="../printerSettings/printerSettings102.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09.bin"/><Relationship Id="rId7" Type="http://schemas.openxmlformats.org/officeDocument/2006/relationships/drawing" Target="../drawings/drawing8.xml"/><Relationship Id="rId2" Type="http://schemas.openxmlformats.org/officeDocument/2006/relationships/printerSettings" Target="../printerSettings/printerSettings108.bin"/><Relationship Id="rId1" Type="http://schemas.openxmlformats.org/officeDocument/2006/relationships/printerSettings" Target="../printerSettings/printerSettings107.bin"/><Relationship Id="rId6" Type="http://schemas.openxmlformats.org/officeDocument/2006/relationships/printerSettings" Target="../printerSettings/printerSettings112.bin"/><Relationship Id="rId5" Type="http://schemas.openxmlformats.org/officeDocument/2006/relationships/printerSettings" Target="../printerSettings/printerSettings111.bin"/><Relationship Id="rId4" Type="http://schemas.openxmlformats.org/officeDocument/2006/relationships/printerSettings" Target="../printerSettings/printerSettings110.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115.bin"/><Relationship Id="rId7" Type="http://schemas.openxmlformats.org/officeDocument/2006/relationships/drawing" Target="../drawings/drawing9.xml"/><Relationship Id="rId2" Type="http://schemas.openxmlformats.org/officeDocument/2006/relationships/printerSettings" Target="../printerSettings/printerSettings114.bin"/><Relationship Id="rId1" Type="http://schemas.openxmlformats.org/officeDocument/2006/relationships/printerSettings" Target="../printerSettings/printerSettings113.bin"/><Relationship Id="rId6" Type="http://schemas.openxmlformats.org/officeDocument/2006/relationships/printerSettings" Target="../printerSettings/printerSettings118.bin"/><Relationship Id="rId5" Type="http://schemas.openxmlformats.org/officeDocument/2006/relationships/printerSettings" Target="../printerSettings/printerSettings117.bin"/><Relationship Id="rId4" Type="http://schemas.openxmlformats.org/officeDocument/2006/relationships/printerSettings" Target="../printerSettings/printerSettings116.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21.bin"/><Relationship Id="rId7" Type="http://schemas.openxmlformats.org/officeDocument/2006/relationships/drawing" Target="../drawings/drawing10.xml"/><Relationship Id="rId2" Type="http://schemas.openxmlformats.org/officeDocument/2006/relationships/printerSettings" Target="../printerSettings/printerSettings120.bin"/><Relationship Id="rId1" Type="http://schemas.openxmlformats.org/officeDocument/2006/relationships/printerSettings" Target="../printerSettings/printerSettings119.bin"/><Relationship Id="rId6" Type="http://schemas.openxmlformats.org/officeDocument/2006/relationships/printerSettings" Target="../printerSettings/printerSettings124.bin"/><Relationship Id="rId5" Type="http://schemas.openxmlformats.org/officeDocument/2006/relationships/printerSettings" Target="../printerSettings/printerSettings123.bin"/><Relationship Id="rId4" Type="http://schemas.openxmlformats.org/officeDocument/2006/relationships/printerSettings" Target="../printerSettings/printerSettings122.bin"/></Relationships>
</file>

<file path=xl/worksheets/_rels/sheet15.xml.rels><?xml version="1.0" encoding="UTF-8" standalone="yes"?>
<Relationships xmlns="http://schemas.openxmlformats.org/package/2006/relationships"><Relationship Id="rId8" Type="http://schemas.openxmlformats.org/officeDocument/2006/relationships/printerSettings" Target="../printerSettings/printerSettings132.bin"/><Relationship Id="rId3" Type="http://schemas.openxmlformats.org/officeDocument/2006/relationships/printerSettings" Target="../printerSettings/printerSettings127.bin"/><Relationship Id="rId7" Type="http://schemas.openxmlformats.org/officeDocument/2006/relationships/printerSettings" Target="../printerSettings/printerSettings131.bin"/><Relationship Id="rId2" Type="http://schemas.openxmlformats.org/officeDocument/2006/relationships/printerSettings" Target="../printerSettings/printerSettings126.bin"/><Relationship Id="rId1" Type="http://schemas.openxmlformats.org/officeDocument/2006/relationships/printerSettings" Target="../printerSettings/printerSettings125.bin"/><Relationship Id="rId6" Type="http://schemas.openxmlformats.org/officeDocument/2006/relationships/printerSettings" Target="../printerSettings/printerSettings130.bin"/><Relationship Id="rId11" Type="http://schemas.openxmlformats.org/officeDocument/2006/relationships/drawing" Target="../drawings/drawing11.xml"/><Relationship Id="rId5" Type="http://schemas.openxmlformats.org/officeDocument/2006/relationships/printerSettings" Target="../printerSettings/printerSettings129.bin"/><Relationship Id="rId10" Type="http://schemas.openxmlformats.org/officeDocument/2006/relationships/printerSettings" Target="../printerSettings/printerSettings134.bin"/><Relationship Id="rId4" Type="http://schemas.openxmlformats.org/officeDocument/2006/relationships/printerSettings" Target="../printerSettings/printerSettings128.bin"/><Relationship Id="rId9" Type="http://schemas.openxmlformats.org/officeDocument/2006/relationships/printerSettings" Target="../printerSettings/printerSettings13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2:EO220"/>
  <sheetViews>
    <sheetView showGridLines="0" showRowColHeaders="0" tabSelected="1" zoomScaleNormal="100" workbookViewId="0">
      <selection activeCell="A7" sqref="A7"/>
    </sheetView>
  </sheetViews>
  <sheetFormatPr defaultColWidth="8.21875" defaultRowHeight="20.100000000000001" customHeight="1" x14ac:dyDescent="0.3"/>
  <cols>
    <col min="1" max="1" width="4.21875" customWidth="1"/>
    <col min="2" max="2" width="2.109375" customWidth="1"/>
    <col min="3" max="3" width="12.77734375" style="227" customWidth="1"/>
    <col min="4" max="4" width="15.88671875" style="227" customWidth="1"/>
    <col min="5" max="5" width="6.88671875" style="227" customWidth="1"/>
    <col min="6" max="7" width="12.21875" style="227" customWidth="1"/>
    <col min="8" max="8" width="2.109375" style="227" customWidth="1"/>
    <col min="9" max="12" width="8.77734375" customWidth="1"/>
    <col min="13" max="13" width="17.88671875" style="390" customWidth="1"/>
    <col min="14" max="14" width="2.109375" style="390" customWidth="1"/>
    <col min="15" max="15" width="9.77734375" customWidth="1"/>
    <col min="16" max="16" width="9" customWidth="1"/>
    <col min="17" max="17" width="10.77734375" customWidth="1"/>
    <col min="18" max="18" width="2.109375" customWidth="1"/>
    <col min="19" max="19" width="4.5546875" customWidth="1"/>
    <col min="20" max="20" width="19.6640625" customWidth="1"/>
    <col min="21" max="23" width="17" style="398" customWidth="1"/>
    <col min="24" max="24" width="18.109375" style="398" customWidth="1"/>
    <col min="25" max="25" width="20.109375" style="398" customWidth="1"/>
    <col min="26" max="27" width="15.77734375" customWidth="1"/>
    <col min="28" max="30" width="9.109375" customWidth="1"/>
    <col min="31" max="31" width="11" customWidth="1"/>
    <col min="32" max="32" width="9.77734375" customWidth="1"/>
    <col min="33" max="33" width="10.77734375" customWidth="1"/>
    <col min="34" max="34" width="10.88671875" customWidth="1"/>
    <col min="35" max="37" width="9.109375" customWidth="1"/>
    <col min="38" max="38" width="5.88671875" customWidth="1"/>
    <col min="39" max="40" width="9.109375" customWidth="1"/>
    <col min="41" max="41" width="10.6640625" customWidth="1"/>
    <col min="42" max="42" width="10.77734375" customWidth="1"/>
    <col min="43" max="43" width="11" customWidth="1"/>
    <col min="44" max="44" width="11.33203125" customWidth="1"/>
    <col min="45" max="45" width="11" customWidth="1"/>
    <col min="46" max="101" width="9.109375" customWidth="1"/>
    <col min="102" max="102" width="1.109375" customWidth="1"/>
    <col min="103" max="103" width="8.109375" customWidth="1"/>
    <col min="104" max="104" width="9.109375" customWidth="1"/>
    <col min="105" max="105" width="6" customWidth="1"/>
    <col min="106" max="106" width="9.109375" customWidth="1"/>
    <col min="107" max="107" width="6.77734375" customWidth="1"/>
    <col min="108" max="108" width="6.21875" customWidth="1"/>
    <col min="109" max="109" width="9.109375" customWidth="1"/>
    <col min="110" max="110" width="1.21875" customWidth="1"/>
    <col min="111" max="191" width="9.109375" customWidth="1"/>
    <col min="192" max="192" width="5.33203125" customWidth="1"/>
    <col min="193" max="240" width="9.109375" customWidth="1"/>
    <col min="241" max="242" width="3.21875" customWidth="1"/>
    <col min="243" max="243" width="4.33203125" customWidth="1"/>
    <col min="244" max="244" width="5.6640625" customWidth="1"/>
    <col min="245" max="245" width="2.88671875" customWidth="1"/>
    <col min="246" max="246" width="3.109375" customWidth="1"/>
    <col min="247" max="247" width="5" customWidth="1"/>
    <col min="248" max="248" width="5.21875" customWidth="1"/>
    <col min="249" max="249" width="4.77734375" customWidth="1"/>
    <col min="250" max="250" width="4.6640625" customWidth="1"/>
    <col min="251" max="251" width="4" customWidth="1"/>
    <col min="252" max="252" width="4.77734375" customWidth="1"/>
    <col min="253" max="253" width="4.33203125" customWidth="1"/>
    <col min="254" max="254" width="6.33203125" customWidth="1"/>
    <col min="255" max="255" width="5.33203125" customWidth="1"/>
    <col min="256" max="256" width="3.77734375" customWidth="1"/>
    <col min="257" max="257" width="2.6640625" customWidth="1"/>
    <col min="258" max="258" width="6" customWidth="1"/>
    <col min="259" max="259" width="3.21875" customWidth="1"/>
    <col min="260" max="260" width="2.33203125" customWidth="1"/>
    <col min="261" max="261" width="4.21875" customWidth="1"/>
  </cols>
  <sheetData>
    <row r="2" spans="1:27" s="465" customFormat="1" ht="24" customHeight="1" x14ac:dyDescent="0.3">
      <c r="A2" s="463"/>
      <c r="B2" s="493"/>
      <c r="C2" s="494"/>
      <c r="D2" s="495" t="s">
        <v>537</v>
      </c>
      <c r="E2" s="496"/>
      <c r="F2" s="496"/>
      <c r="G2" s="497" t="s">
        <v>517</v>
      </c>
      <c r="H2" s="498"/>
      <c r="I2" s="498"/>
      <c r="J2" s="498"/>
      <c r="K2" s="498"/>
      <c r="L2" s="498"/>
      <c r="M2" s="574" t="s">
        <v>591</v>
      </c>
      <c r="N2" s="574"/>
      <c r="O2" s="574"/>
      <c r="P2" s="574"/>
      <c r="Q2" s="499"/>
      <c r="R2" s="499"/>
      <c r="S2" s="464"/>
    </row>
    <row r="3" spans="1:27" ht="10.050000000000001" customHeight="1" x14ac:dyDescent="0.3">
      <c r="A3" s="459"/>
      <c r="B3" s="581"/>
      <c r="C3" s="581"/>
      <c r="D3" s="581"/>
      <c r="E3" s="581"/>
      <c r="F3" s="581"/>
      <c r="G3" s="581"/>
      <c r="H3" s="581"/>
      <c r="I3" s="581"/>
      <c r="J3" s="581"/>
      <c r="K3" s="581"/>
      <c r="L3" s="581"/>
      <c r="M3" s="581"/>
      <c r="N3" s="581"/>
      <c r="O3" s="581"/>
      <c r="P3" s="581"/>
      <c r="Q3" s="581"/>
      <c r="R3" s="581"/>
      <c r="S3" s="397"/>
    </row>
    <row r="4" spans="1:27" ht="28.05" customHeight="1" x14ac:dyDescent="0.3">
      <c r="A4" s="460"/>
      <c r="B4" s="593"/>
      <c r="C4" s="580" t="s">
        <v>590</v>
      </c>
      <c r="D4" s="580"/>
      <c r="E4" s="580"/>
      <c r="F4" s="580"/>
      <c r="G4" s="580"/>
      <c r="H4" s="580"/>
      <c r="I4" s="580"/>
      <c r="J4" s="580"/>
      <c r="K4" s="580"/>
      <c r="L4" s="580"/>
      <c r="M4" s="580"/>
      <c r="N4" s="580"/>
      <c r="O4" s="580"/>
      <c r="P4" s="580"/>
      <c r="Q4" s="580"/>
      <c r="R4" s="582"/>
      <c r="S4" s="399"/>
      <c r="T4" s="400"/>
      <c r="U4" s="401"/>
      <c r="V4" s="401"/>
      <c r="W4" s="401"/>
      <c r="X4" s="401"/>
    </row>
    <row r="5" spans="1:27" ht="7.95" customHeight="1" x14ac:dyDescent="0.3">
      <c r="A5" s="460"/>
      <c r="B5" s="593"/>
      <c r="C5" s="484"/>
      <c r="D5" s="484"/>
      <c r="E5" s="484"/>
      <c r="F5" s="484"/>
      <c r="G5" s="484"/>
      <c r="H5" s="484"/>
      <c r="I5" s="484"/>
      <c r="J5" s="484"/>
      <c r="K5" s="484"/>
      <c r="L5" s="484"/>
      <c r="M5" s="484"/>
      <c r="N5" s="484"/>
      <c r="O5" s="484"/>
      <c r="P5" s="484"/>
      <c r="Q5" s="484"/>
      <c r="R5" s="582"/>
      <c r="S5" s="399"/>
      <c r="T5" s="400"/>
      <c r="U5" s="401"/>
      <c r="V5" s="401"/>
      <c r="W5" s="401"/>
      <c r="X5" s="401"/>
    </row>
    <row r="6" spans="1:27" ht="22.05" customHeight="1" x14ac:dyDescent="0.3">
      <c r="A6" s="460"/>
      <c r="B6" s="593"/>
      <c r="C6" s="575" t="s">
        <v>574</v>
      </c>
      <c r="D6" s="575"/>
      <c r="E6" s="575"/>
      <c r="F6" s="575"/>
      <c r="G6" s="575"/>
      <c r="H6" s="569"/>
      <c r="I6" s="575" t="s">
        <v>575</v>
      </c>
      <c r="J6" s="575"/>
      <c r="K6" s="575"/>
      <c r="L6" s="575"/>
      <c r="M6" s="575"/>
      <c r="N6" s="569"/>
      <c r="O6" s="587" t="s">
        <v>589</v>
      </c>
      <c r="P6" s="587"/>
      <c r="Q6" s="587"/>
      <c r="R6" s="582"/>
      <c r="S6" s="402"/>
      <c r="T6" s="400"/>
      <c r="U6" s="401"/>
      <c r="V6" s="401"/>
      <c r="W6" s="401"/>
      <c r="X6" s="401"/>
    </row>
    <row r="7" spans="1:27" ht="20.25" customHeight="1" thickBot="1" x14ac:dyDescent="0.35">
      <c r="A7" s="461"/>
      <c r="B7" s="593"/>
      <c r="C7" s="567" t="s">
        <v>342</v>
      </c>
      <c r="D7" s="567"/>
      <c r="E7" s="391"/>
      <c r="F7" s="577" t="s">
        <v>591</v>
      </c>
      <c r="G7" s="578"/>
      <c r="H7" s="569"/>
      <c r="I7" s="576" t="s">
        <v>347</v>
      </c>
      <c r="J7" s="576"/>
      <c r="K7" s="576"/>
      <c r="L7" s="576"/>
      <c r="M7" s="479"/>
      <c r="N7" s="569"/>
      <c r="O7" s="599" t="s">
        <v>596</v>
      </c>
      <c r="P7" s="599"/>
      <c r="Q7" s="599"/>
      <c r="R7" s="582"/>
      <c r="S7" s="403"/>
      <c r="T7" s="488" t="s">
        <v>523</v>
      </c>
      <c r="U7" s="489" t="s">
        <v>514</v>
      </c>
      <c r="V7" s="489" t="s">
        <v>515</v>
      </c>
      <c r="W7" s="489" t="s">
        <v>339</v>
      </c>
      <c r="X7" s="490" t="s">
        <v>609</v>
      </c>
      <c r="Y7" s="491" t="s">
        <v>612</v>
      </c>
    </row>
    <row r="8" spans="1:27" ht="20.25" customHeight="1" x14ac:dyDescent="0.3">
      <c r="A8" s="461"/>
      <c r="B8" s="593"/>
      <c r="C8" s="579" t="s">
        <v>346</v>
      </c>
      <c r="D8" s="579"/>
      <c r="E8" s="392"/>
      <c r="F8" s="393"/>
      <c r="G8" s="466"/>
      <c r="H8" s="569"/>
      <c r="I8" s="576" t="s">
        <v>576</v>
      </c>
      <c r="J8" s="576"/>
      <c r="K8" s="576"/>
      <c r="L8" s="576"/>
      <c r="M8" s="480"/>
      <c r="N8" s="569"/>
      <c r="O8" s="599"/>
      <c r="P8" s="599"/>
      <c r="Q8" s="599"/>
      <c r="R8" s="582"/>
      <c r="S8" s="403"/>
      <c r="T8" s="486" t="s">
        <v>516</v>
      </c>
      <c r="U8" s="404" t="s">
        <v>597</v>
      </c>
      <c r="V8" s="404" t="s">
        <v>600</v>
      </c>
      <c r="W8" s="404" t="s">
        <v>603</v>
      </c>
      <c r="X8" s="405" t="s">
        <v>606</v>
      </c>
      <c r="Y8" s="487" t="s">
        <v>610</v>
      </c>
    </row>
    <row r="9" spans="1:27" ht="20.25" customHeight="1" x14ac:dyDescent="0.3">
      <c r="A9" s="461"/>
      <c r="B9" s="593"/>
      <c r="C9" s="567" t="s">
        <v>632</v>
      </c>
      <c r="D9" s="567"/>
      <c r="E9" s="566" t="s">
        <v>635</v>
      </c>
      <c r="F9" s="566"/>
      <c r="G9" s="566"/>
      <c r="H9" s="569"/>
      <c r="I9" s="576" t="s">
        <v>577</v>
      </c>
      <c r="J9" s="576"/>
      <c r="K9" s="576"/>
      <c r="L9" s="576"/>
      <c r="M9" s="475"/>
      <c r="N9" s="569"/>
      <c r="O9" s="599"/>
      <c r="P9" s="599"/>
      <c r="Q9" s="599"/>
      <c r="R9" s="582"/>
      <c r="S9" s="403"/>
      <c r="T9" s="500" t="s">
        <v>522</v>
      </c>
      <c r="U9" s="501" t="s">
        <v>598</v>
      </c>
      <c r="V9" s="501" t="s">
        <v>601</v>
      </c>
      <c r="W9" s="501" t="s">
        <v>604</v>
      </c>
      <c r="X9" s="502" t="s">
        <v>607</v>
      </c>
      <c r="Y9" s="503" t="s">
        <v>611</v>
      </c>
    </row>
    <row r="10" spans="1:27" ht="20.25" customHeight="1" x14ac:dyDescent="0.3">
      <c r="A10" s="461"/>
      <c r="B10" s="593"/>
      <c r="C10" s="567" t="s">
        <v>0</v>
      </c>
      <c r="D10" s="567"/>
      <c r="E10" s="600" t="s">
        <v>649</v>
      </c>
      <c r="F10" s="600"/>
      <c r="G10" s="600"/>
      <c r="H10" s="569"/>
      <c r="I10" s="576" t="s">
        <v>536</v>
      </c>
      <c r="J10" s="576"/>
      <c r="K10" s="576"/>
      <c r="L10" s="576"/>
      <c r="M10" s="481">
        <v>0</v>
      </c>
      <c r="N10" s="569"/>
      <c r="O10" s="599"/>
      <c r="P10" s="599"/>
      <c r="Q10" s="599"/>
      <c r="R10" s="582"/>
      <c r="S10" s="403"/>
      <c r="T10" s="504" t="s">
        <v>520</v>
      </c>
      <c r="U10" s="505" t="s">
        <v>599</v>
      </c>
      <c r="V10" s="505" t="s">
        <v>603</v>
      </c>
      <c r="W10" s="505" t="s">
        <v>602</v>
      </c>
      <c r="X10" s="506" t="s">
        <v>598</v>
      </c>
      <c r="Y10" s="507" t="s">
        <v>606</v>
      </c>
    </row>
    <row r="11" spans="1:27" ht="20.25" customHeight="1" thickBot="1" x14ac:dyDescent="0.35">
      <c r="A11" s="461"/>
      <c r="B11" s="593"/>
      <c r="C11" s="567" t="s">
        <v>230</v>
      </c>
      <c r="D11" s="567"/>
      <c r="E11" s="600" t="s">
        <v>584</v>
      </c>
      <c r="F11" s="600"/>
      <c r="G11" s="600"/>
      <c r="H11" s="569"/>
      <c r="I11" s="576" t="s">
        <v>393</v>
      </c>
      <c r="J11" s="576"/>
      <c r="K11" s="521"/>
      <c r="L11" s="522"/>
      <c r="M11" s="482"/>
      <c r="N11" s="569"/>
      <c r="O11" s="599"/>
      <c r="P11" s="599"/>
      <c r="Q11" s="599"/>
      <c r="R11" s="582"/>
      <c r="S11" s="403"/>
      <c r="T11" s="508" t="s">
        <v>521</v>
      </c>
      <c r="U11" s="509" t="s">
        <v>599</v>
      </c>
      <c r="V11" s="509" t="s">
        <v>603</v>
      </c>
      <c r="W11" s="509" t="s">
        <v>602</v>
      </c>
      <c r="X11" s="510" t="s">
        <v>608</v>
      </c>
      <c r="Y11" s="511" t="s">
        <v>613</v>
      </c>
      <c r="Z11" s="406"/>
      <c r="AA11" s="406"/>
    </row>
    <row r="12" spans="1:27" ht="20.25" customHeight="1" x14ac:dyDescent="0.3">
      <c r="A12" s="461"/>
      <c r="B12" s="593"/>
      <c r="C12" s="567" t="s">
        <v>573</v>
      </c>
      <c r="D12" s="567"/>
      <c r="E12" s="600" t="s">
        <v>586</v>
      </c>
      <c r="F12" s="600"/>
      <c r="G12" s="600"/>
      <c r="H12" s="569"/>
      <c r="I12" s="521" t="s">
        <v>421</v>
      </c>
      <c r="J12" s="521"/>
      <c r="K12" s="521"/>
      <c r="L12" s="521"/>
      <c r="M12" s="476"/>
      <c r="N12" s="569"/>
      <c r="O12" s="599"/>
      <c r="P12" s="599"/>
      <c r="Q12" s="599"/>
      <c r="R12" s="582"/>
      <c r="S12" s="403"/>
      <c r="T12" s="512" t="s">
        <v>620</v>
      </c>
      <c r="U12" s="513" t="s">
        <v>603</v>
      </c>
      <c r="V12" s="513" t="s">
        <v>602</v>
      </c>
      <c r="W12" s="513" t="s">
        <v>605</v>
      </c>
      <c r="X12" s="514" t="s">
        <v>600</v>
      </c>
      <c r="Y12" s="515" t="s">
        <v>614</v>
      </c>
      <c r="Z12" s="406"/>
      <c r="AA12" s="406"/>
    </row>
    <row r="13" spans="1:27" ht="20.25" customHeight="1" x14ac:dyDescent="0.3">
      <c r="A13" s="461"/>
      <c r="B13" s="593"/>
      <c r="C13" s="567" t="s">
        <v>1</v>
      </c>
      <c r="D13" s="567"/>
      <c r="E13" s="600" t="s">
        <v>586</v>
      </c>
      <c r="F13" s="600"/>
      <c r="G13" s="600"/>
      <c r="H13" s="569"/>
      <c r="I13" s="576" t="s">
        <v>538</v>
      </c>
      <c r="J13" s="576"/>
      <c r="K13" s="576"/>
      <c r="L13" s="576"/>
      <c r="M13" s="477" t="s">
        <v>648</v>
      </c>
      <c r="N13" s="569"/>
      <c r="O13" s="583" t="s">
        <v>517</v>
      </c>
      <c r="P13" s="583"/>
      <c r="Q13" s="583"/>
      <c r="R13" s="582"/>
      <c r="S13" s="407"/>
      <c r="T13" s="516" t="s">
        <v>621</v>
      </c>
      <c r="U13" s="517" t="s">
        <v>615</v>
      </c>
      <c r="V13" s="517" t="s">
        <v>616</v>
      </c>
      <c r="W13" s="517" t="s">
        <v>617</v>
      </c>
      <c r="X13" s="518" t="s">
        <v>618</v>
      </c>
      <c r="Y13" s="519" t="s">
        <v>619</v>
      </c>
      <c r="Z13" s="406"/>
      <c r="AA13" s="406"/>
    </row>
    <row r="14" spans="1:27" ht="20.25" customHeight="1" x14ac:dyDescent="0.3">
      <c r="A14" s="461"/>
      <c r="B14" s="593"/>
      <c r="C14" s="567" t="s">
        <v>348</v>
      </c>
      <c r="D14" s="567"/>
      <c r="E14" s="601" t="s">
        <v>38</v>
      </c>
      <c r="F14" s="602"/>
      <c r="G14" s="468" t="s">
        <v>39</v>
      </c>
      <c r="H14" s="569"/>
      <c r="I14" s="603" t="s">
        <v>588</v>
      </c>
      <c r="J14" s="603"/>
      <c r="K14" s="603"/>
      <c r="L14" s="603"/>
      <c r="M14" s="478"/>
      <c r="N14" s="569"/>
      <c r="O14" s="389"/>
      <c r="P14" s="389"/>
      <c r="Q14" s="389"/>
      <c r="R14" s="582"/>
      <c r="S14" s="389"/>
      <c r="T14" s="400"/>
      <c r="U14" s="401"/>
      <c r="V14" s="401"/>
      <c r="W14" s="401"/>
      <c r="X14" s="406"/>
      <c r="Y14" s="406"/>
      <c r="Z14" s="406"/>
      <c r="AA14" s="406"/>
    </row>
    <row r="15" spans="1:27" ht="24" customHeight="1" x14ac:dyDescent="0.3">
      <c r="A15" s="461"/>
      <c r="B15" s="593"/>
      <c r="C15" s="598" t="s">
        <v>581</v>
      </c>
      <c r="D15" s="598"/>
      <c r="E15" s="598"/>
      <c r="F15" s="598"/>
      <c r="G15" s="598"/>
      <c r="H15" s="569"/>
      <c r="I15" s="597" t="str">
        <f ca="1">IF(U154=2,V16,"")</f>
        <v>Did you pass the department test after completing your 12  service?</v>
      </c>
      <c r="J15" s="597"/>
      <c r="K15" s="597"/>
      <c r="L15" s="597"/>
      <c r="N15" s="569"/>
      <c r="O15" s="389"/>
      <c r="P15" s="389"/>
      <c r="Q15" s="389"/>
      <c r="R15" s="582"/>
      <c r="S15" s="389"/>
      <c r="T15" s="400"/>
      <c r="U15" s="401"/>
      <c r="V15" s="401"/>
      <c r="X15" s="406"/>
      <c r="Y15" s="406"/>
      <c r="Z15" s="406"/>
      <c r="AA15" s="406"/>
    </row>
    <row r="16" spans="1:27" ht="20.100000000000001" customHeight="1" x14ac:dyDescent="0.3">
      <c r="A16" s="462"/>
      <c r="B16" s="593"/>
      <c r="C16" s="567" t="s">
        <v>344</v>
      </c>
      <c r="D16" s="567"/>
      <c r="E16" s="570" t="s">
        <v>582</v>
      </c>
      <c r="F16" s="570"/>
      <c r="G16" s="570"/>
      <c r="H16" s="569"/>
      <c r="I16" s="549" t="str">
        <f>IF(U155=2,"Department Test Attend Date","")</f>
        <v/>
      </c>
      <c r="J16" s="549"/>
      <c r="K16" s="550"/>
      <c r="L16" s="550"/>
      <c r="M16" s="547"/>
      <c r="N16" s="569"/>
      <c r="O16" s="389"/>
      <c r="P16" s="389"/>
      <c r="Q16" s="389"/>
      <c r="R16" s="582"/>
      <c r="S16" s="389"/>
      <c r="T16" s="539" t="s">
        <v>643</v>
      </c>
      <c r="U16" s="537"/>
      <c r="V16" s="548" t="str">
        <f ca="1">CONCATENATE("Did you pass the department test after completing your ",AT112,"  service?")</f>
        <v>Did you pass the department test after completing your 12  service?</v>
      </c>
      <c r="W16" s="401"/>
      <c r="X16" s="406"/>
      <c r="Y16" s="406"/>
      <c r="Z16" s="406"/>
      <c r="AA16" s="406"/>
    </row>
    <row r="17" spans="1:24" ht="20.100000000000001" customHeight="1" thickBot="1" x14ac:dyDescent="0.35">
      <c r="A17" s="460"/>
      <c r="B17" s="593"/>
      <c r="C17" s="588" t="s">
        <v>345</v>
      </c>
      <c r="D17" s="589"/>
      <c r="E17" s="469"/>
      <c r="F17" s="572" t="s">
        <v>645</v>
      </c>
      <c r="G17" s="573"/>
      <c r="H17" s="569"/>
      <c r="I17" s="585" t="str">
        <f ca="1">CONCATENATE("Your  ",W195," years scale  w.e.f ")</f>
        <v xml:space="preserve">Your  12 years scale  w.e.f </v>
      </c>
      <c r="J17" s="585"/>
      <c r="K17" s="585"/>
      <c r="L17" s="585"/>
      <c r="M17" s="546">
        <f ca="1">AP120</f>
        <v>45872</v>
      </c>
      <c r="N17" s="569"/>
      <c r="O17" s="389"/>
      <c r="P17" s="389"/>
      <c r="Q17" s="389"/>
      <c r="R17" s="582"/>
      <c r="S17" s="389"/>
      <c r="T17" s="538" t="s">
        <v>635</v>
      </c>
      <c r="U17" s="537"/>
      <c r="V17" s="401"/>
      <c r="W17" s="401"/>
      <c r="X17" s="401"/>
    </row>
    <row r="18" spans="1:24" ht="20.100000000000001" customHeight="1" x14ac:dyDescent="0.3">
      <c r="A18" s="460"/>
      <c r="B18" s="593"/>
      <c r="C18" s="567" t="s">
        <v>583</v>
      </c>
      <c r="D18" s="567"/>
      <c r="E18" s="571" t="s">
        <v>584</v>
      </c>
      <c r="F18" s="572"/>
      <c r="G18" s="573"/>
      <c r="H18" s="569"/>
      <c r="I18" s="586" t="s">
        <v>343</v>
      </c>
      <c r="J18" s="586"/>
      <c r="K18" s="586"/>
      <c r="L18" s="586"/>
      <c r="M18" s="483"/>
      <c r="N18" s="569"/>
      <c r="O18" s="389"/>
      <c r="P18" s="389"/>
      <c r="Q18" s="389"/>
      <c r="R18" s="582"/>
      <c r="S18" s="389"/>
      <c r="T18" s="540" t="s">
        <v>646</v>
      </c>
      <c r="U18" s="537"/>
      <c r="V18" s="401"/>
      <c r="W18" s="401"/>
      <c r="X18" s="401"/>
    </row>
    <row r="19" spans="1:24" ht="20.100000000000001" customHeight="1" x14ac:dyDescent="0.3">
      <c r="A19" s="460"/>
      <c r="B19" s="593"/>
      <c r="C19" s="588" t="s">
        <v>585</v>
      </c>
      <c r="D19" s="589"/>
      <c r="E19" s="571" t="s">
        <v>586</v>
      </c>
      <c r="F19" s="572"/>
      <c r="G19" s="573"/>
      <c r="H19" s="569"/>
      <c r="I19" s="567" t="s">
        <v>638</v>
      </c>
      <c r="J19" s="567"/>
      <c r="K19" s="567"/>
      <c r="L19" s="567"/>
      <c r="M19" s="524" t="s">
        <v>637</v>
      </c>
      <c r="N19" s="569"/>
      <c r="O19" s="389"/>
      <c r="P19" s="389"/>
      <c r="Q19" s="389"/>
      <c r="R19" s="582"/>
      <c r="S19" s="389"/>
      <c r="T19" s="538" t="s">
        <v>644</v>
      </c>
      <c r="U19" s="537"/>
      <c r="V19" s="401"/>
      <c r="W19" s="401"/>
      <c r="X19" s="401"/>
    </row>
    <row r="20" spans="1:24" ht="20.100000000000001" customHeight="1" thickBot="1" x14ac:dyDescent="0.35">
      <c r="A20" s="460"/>
      <c r="B20" s="593"/>
      <c r="C20" s="567" t="s">
        <v>633</v>
      </c>
      <c r="D20" s="567"/>
      <c r="E20" s="568" t="s">
        <v>634</v>
      </c>
      <c r="F20" s="568"/>
      <c r="G20" s="568"/>
      <c r="H20" s="569"/>
      <c r="I20" s="567" t="s">
        <v>639</v>
      </c>
      <c r="J20" s="567"/>
      <c r="K20" s="567"/>
      <c r="L20" s="567"/>
      <c r="M20" s="536"/>
      <c r="N20" s="569"/>
      <c r="O20" s="472"/>
      <c r="P20" s="472"/>
      <c r="Q20" s="389"/>
      <c r="R20" s="582"/>
      <c r="S20" s="389"/>
      <c r="T20" s="400"/>
      <c r="U20" s="401"/>
      <c r="V20" s="401"/>
      <c r="W20" s="401"/>
      <c r="X20" s="401"/>
    </row>
    <row r="21" spans="1:24" ht="20.100000000000001" customHeight="1" x14ac:dyDescent="0.3">
      <c r="A21" s="460"/>
      <c r="B21" s="593"/>
      <c r="C21" s="588" t="s">
        <v>587</v>
      </c>
      <c r="D21" s="589"/>
      <c r="E21" s="590" t="s">
        <v>38</v>
      </c>
      <c r="F21" s="591"/>
      <c r="G21" s="470" t="s">
        <v>39</v>
      </c>
      <c r="H21" s="569"/>
      <c r="I21" s="596" t="s">
        <v>624</v>
      </c>
      <c r="J21" s="596"/>
      <c r="K21" s="544"/>
      <c r="L21" s="543" t="s">
        <v>336</v>
      </c>
      <c r="M21" s="523">
        <v>33.67</v>
      </c>
      <c r="N21" s="569"/>
      <c r="O21" s="389"/>
      <c r="P21" s="389"/>
      <c r="Q21" s="389"/>
      <c r="R21" s="582"/>
      <c r="S21" s="389"/>
      <c r="T21" s="594" t="s">
        <v>629</v>
      </c>
      <c r="U21" s="401"/>
      <c r="V21" s="401"/>
      <c r="W21" s="401"/>
      <c r="X21" s="401"/>
    </row>
    <row r="22" spans="1:24" ht="10.050000000000001" customHeight="1" x14ac:dyDescent="0.3">
      <c r="A22" s="460"/>
      <c r="B22" s="593"/>
      <c r="C22" s="542"/>
      <c r="D22" s="542"/>
      <c r="E22" s="542"/>
      <c r="F22" s="542"/>
      <c r="G22" s="542"/>
      <c r="H22" s="542"/>
      <c r="I22" s="542"/>
      <c r="J22" s="542"/>
      <c r="K22" s="542"/>
      <c r="L22" s="542"/>
      <c r="M22" s="542"/>
      <c r="N22" s="542"/>
      <c r="O22" s="542"/>
      <c r="P22" s="542"/>
      <c r="Q22" s="542"/>
      <c r="R22" s="582"/>
      <c r="S22" s="389"/>
      <c r="T22" s="595"/>
      <c r="U22" s="401"/>
      <c r="V22" s="401"/>
      <c r="W22" s="401"/>
      <c r="X22" s="401"/>
    </row>
    <row r="23" spans="1:24" ht="9.6" customHeight="1" thickBot="1" x14ac:dyDescent="0.35">
      <c r="A23" s="460"/>
      <c r="B23" s="460"/>
      <c r="C23" s="474"/>
      <c r="D23" s="474"/>
      <c r="E23" s="467"/>
      <c r="F23" s="467"/>
      <c r="G23" s="467"/>
      <c r="H23" s="467"/>
      <c r="I23" s="394"/>
      <c r="J23" s="394"/>
      <c r="K23" s="394"/>
      <c r="L23" s="394"/>
      <c r="M23" s="394"/>
      <c r="N23" s="394"/>
      <c r="O23" s="389"/>
      <c r="P23" s="389"/>
      <c r="Q23" s="389"/>
      <c r="R23" s="389"/>
      <c r="S23" s="389"/>
      <c r="T23" s="400"/>
      <c r="U23" s="401"/>
      <c r="V23" s="401"/>
      <c r="W23" s="401"/>
      <c r="X23" s="401"/>
    </row>
    <row r="24" spans="1:24" ht="22.2" customHeight="1" thickBot="1" x14ac:dyDescent="0.35">
      <c r="A24" s="460"/>
      <c r="B24" s="565" t="s">
        <v>592</v>
      </c>
      <c r="C24" s="565"/>
      <c r="D24" s="565"/>
      <c r="E24" s="565"/>
      <c r="F24" s="565"/>
      <c r="G24" s="565"/>
      <c r="H24" s="565"/>
      <c r="I24" s="565"/>
      <c r="J24" s="565"/>
      <c r="K24" s="565"/>
      <c r="L24" s="565"/>
      <c r="M24" s="565"/>
      <c r="N24" s="565"/>
      <c r="O24" s="565"/>
      <c r="P24" s="565"/>
      <c r="Q24" s="565"/>
      <c r="R24" s="565"/>
      <c r="S24" s="389"/>
      <c r="T24" s="492">
        <v>9160840947</v>
      </c>
      <c r="U24" s="401"/>
      <c r="V24" s="401"/>
      <c r="W24" s="401"/>
      <c r="X24" s="401"/>
    </row>
    <row r="25" spans="1:24" ht="4.8" customHeight="1" x14ac:dyDescent="0.3">
      <c r="C25" s="457"/>
      <c r="D25" s="457"/>
      <c r="I25" s="415"/>
      <c r="J25" s="415"/>
      <c r="K25" s="415"/>
      <c r="L25" s="415"/>
      <c r="M25" s="458"/>
      <c r="N25" s="458"/>
      <c r="O25" s="389"/>
      <c r="P25" s="389"/>
      <c r="Q25" s="389"/>
      <c r="R25" s="389"/>
      <c r="S25" s="389"/>
      <c r="T25" s="400"/>
      <c r="U25" s="401"/>
      <c r="V25" s="401"/>
    </row>
    <row r="26" spans="1:24" ht="20.100000000000001" customHeight="1" x14ac:dyDescent="0.3">
      <c r="B26" s="592" t="s">
        <v>630</v>
      </c>
      <c r="C26" s="592"/>
      <c r="D26" s="592"/>
      <c r="E26" s="592"/>
      <c r="F26" s="592"/>
      <c r="G26" s="592"/>
      <c r="H26" s="592"/>
      <c r="I26" s="592"/>
      <c r="J26" s="592"/>
      <c r="K26" s="592"/>
      <c r="L26" s="592"/>
      <c r="M26" s="592"/>
      <c r="N26" s="592"/>
      <c r="O26" s="592"/>
      <c r="P26" s="592"/>
      <c r="Q26" s="592"/>
      <c r="R26" s="592"/>
      <c r="S26" s="473"/>
      <c r="T26" s="473"/>
    </row>
    <row r="88" spans="1:43" ht="20.100000000000001" customHeight="1" x14ac:dyDescent="0.3">
      <c r="A88" t="s">
        <v>449</v>
      </c>
    </row>
    <row r="91" spans="1:43" ht="20.100000000000001" hidden="1" customHeight="1" x14ac:dyDescent="0.3">
      <c r="AP91">
        <v>1</v>
      </c>
      <c r="AQ91">
        <v>31</v>
      </c>
    </row>
    <row r="92" spans="1:43" ht="20.100000000000001" hidden="1" customHeight="1" x14ac:dyDescent="0.3">
      <c r="AP92">
        <v>2</v>
      </c>
      <c r="AQ92">
        <v>28</v>
      </c>
    </row>
    <row r="93" spans="1:43" ht="20.100000000000001" hidden="1" customHeight="1" x14ac:dyDescent="0.3">
      <c r="AP93">
        <v>3</v>
      </c>
      <c r="AQ93">
        <v>31</v>
      </c>
    </row>
    <row r="94" spans="1:43" ht="20.100000000000001" hidden="1" customHeight="1" x14ac:dyDescent="0.3">
      <c r="AP94">
        <v>4</v>
      </c>
      <c r="AQ94">
        <v>30</v>
      </c>
    </row>
    <row r="95" spans="1:43" ht="20.100000000000001" hidden="1" customHeight="1" x14ac:dyDescent="0.3">
      <c r="AP95">
        <v>5</v>
      </c>
      <c r="AQ95">
        <v>31</v>
      </c>
    </row>
    <row r="96" spans="1:43" ht="20.100000000000001" hidden="1" customHeight="1" x14ac:dyDescent="0.3">
      <c r="AP96">
        <v>6</v>
      </c>
      <c r="AQ96">
        <v>30</v>
      </c>
    </row>
    <row r="97" spans="16:57" ht="20.100000000000001" hidden="1" customHeight="1" x14ac:dyDescent="0.3">
      <c r="AP97">
        <v>7</v>
      </c>
      <c r="AQ97">
        <v>31</v>
      </c>
    </row>
    <row r="98" spans="16:57" ht="20.100000000000001" hidden="1" customHeight="1" x14ac:dyDescent="0.3">
      <c r="AP98">
        <v>8</v>
      </c>
      <c r="AQ98">
        <v>31</v>
      </c>
    </row>
    <row r="99" spans="16:57" ht="20.100000000000001" hidden="1" customHeight="1" x14ac:dyDescent="0.3">
      <c r="AP99">
        <v>9</v>
      </c>
      <c r="AQ99">
        <v>30</v>
      </c>
    </row>
    <row r="100" spans="16:57" ht="20.100000000000001" hidden="1" customHeight="1" x14ac:dyDescent="0.3">
      <c r="AP100">
        <v>10</v>
      </c>
      <c r="AQ100">
        <v>31</v>
      </c>
    </row>
    <row r="101" spans="16:57" ht="20.100000000000001" hidden="1" customHeight="1" x14ac:dyDescent="0.3">
      <c r="AP101">
        <v>11</v>
      </c>
      <c r="AQ101">
        <v>30</v>
      </c>
    </row>
    <row r="102" spans="16:57" ht="20.100000000000001" hidden="1" customHeight="1" x14ac:dyDescent="0.3">
      <c r="AP102">
        <v>12</v>
      </c>
      <c r="AQ102">
        <v>31</v>
      </c>
    </row>
    <row r="103" spans="16:57" ht="19.5" hidden="1" customHeight="1" x14ac:dyDescent="0.3">
      <c r="AQ103">
        <f>VLOOKUP(AS114,AP91:AQ102,2,TRUE)</f>
        <v>31</v>
      </c>
      <c r="AS103">
        <v>1</v>
      </c>
      <c r="AT103">
        <v>6</v>
      </c>
      <c r="AU103">
        <v>35.951999999999998</v>
      </c>
      <c r="AV103">
        <v>10</v>
      </c>
      <c r="AW103" t="s">
        <v>423</v>
      </c>
    </row>
    <row r="104" spans="16:57" ht="20.100000000000001" hidden="1" customHeight="1" x14ac:dyDescent="0.3">
      <c r="AO104" s="545">
        <v>1990</v>
      </c>
      <c r="AP104" s="414">
        <f>DATE(AO104,AT103,AS103)</f>
        <v>33025</v>
      </c>
      <c r="AQ104" t="str">
        <f>TEXT(AP104,"dd/mm/yyyy")</f>
        <v>01/06/1990</v>
      </c>
      <c r="AS104">
        <v>2</v>
      </c>
      <c r="AT104">
        <v>12</v>
      </c>
      <c r="AU104">
        <v>41.991999999999997</v>
      </c>
      <c r="AV104">
        <v>12</v>
      </c>
      <c r="AW104" t="s">
        <v>424</v>
      </c>
    </row>
    <row r="105" spans="16:57" ht="20.100000000000001" hidden="1" customHeight="1" x14ac:dyDescent="0.3">
      <c r="W105" s="398">
        <v>1</v>
      </c>
      <c r="X105" s="398">
        <v>1981</v>
      </c>
      <c r="AO105" t="s">
        <v>650</v>
      </c>
      <c r="AP105" s="414">
        <f>DATE(AN106,AR107,AQ107)</f>
        <v>45461</v>
      </c>
      <c r="AQ105" t="str">
        <f>IF(U155=2,TEXT(AP105,"dd/mm/yyyy"),AQ104)</f>
        <v>01/06/1990</v>
      </c>
      <c r="AS105">
        <v>3</v>
      </c>
      <c r="AT105">
        <v>16</v>
      </c>
      <c r="AU105">
        <v>47.936</v>
      </c>
      <c r="AV105">
        <v>16</v>
      </c>
    </row>
    <row r="106" spans="16:57" ht="20.100000000000001" hidden="1" customHeight="1" x14ac:dyDescent="0.3">
      <c r="P106">
        <v>1</v>
      </c>
      <c r="U106" s="398">
        <v>1</v>
      </c>
      <c r="W106" s="398">
        <v>2</v>
      </c>
      <c r="X106" s="398">
        <v>1982</v>
      </c>
      <c r="AN106">
        <f>VLOOKUP(AS107,S139:X150,6,FALSE)</f>
        <v>2024</v>
      </c>
      <c r="AO106">
        <f>VLOOKUP(AS108,S139:X150,6,FALSE)</f>
        <v>2024</v>
      </c>
      <c r="AS106">
        <v>4</v>
      </c>
      <c r="AT106">
        <v>24</v>
      </c>
      <c r="AV106">
        <v>24</v>
      </c>
      <c r="AW106" s="408">
        <v>1</v>
      </c>
      <c r="BB106">
        <f t="shared" ref="BB106:BB117" ca="1" si="0">IF(AZ120&gt;=20000,0,IF(AZ120&gt;=15000,150,0))</f>
        <v>0</v>
      </c>
      <c r="BC106">
        <f ca="1">IF(AU120="",0,BB106)</f>
        <v>0</v>
      </c>
      <c r="BD106">
        <f t="shared" ref="BD106:BD117" ca="1" si="1">IF(BE120&gt;=20000,0,IF(BE120&gt;=15000,150,0))</f>
        <v>0</v>
      </c>
      <c r="BE106">
        <f ca="1">IF(AU120="",0,BD106)</f>
        <v>0</v>
      </c>
    </row>
    <row r="107" spans="16:57" ht="20.100000000000001" hidden="1" customHeight="1" thickBot="1" x14ac:dyDescent="0.35">
      <c r="P107">
        <v>2</v>
      </c>
      <c r="U107" s="398">
        <v>2</v>
      </c>
      <c r="W107" s="398">
        <v>3</v>
      </c>
      <c r="X107" s="398">
        <v>1983</v>
      </c>
      <c r="AO107" s="414">
        <f>DATE(AO106,AR108,AQ108)</f>
        <v>45332</v>
      </c>
      <c r="AP107" t="str">
        <f>TEXT(AO107,"dd/mm/yyyy")</f>
        <v>10/02/2024</v>
      </c>
      <c r="AQ107">
        <v>18</v>
      </c>
      <c r="AR107">
        <v>6</v>
      </c>
      <c r="AS107">
        <v>10</v>
      </c>
      <c r="AT107" s="408">
        <v>1</v>
      </c>
      <c r="AU107" s="408">
        <v>3</v>
      </c>
      <c r="AV107" s="408">
        <v>1</v>
      </c>
      <c r="AW107" t="str">
        <f>VLOOKUP(AW106,AS103:AW104,5,FALSE)</f>
        <v xml:space="preserve">ANDRA PRADESH </v>
      </c>
      <c r="BB107">
        <f t="shared" ca="1" si="0"/>
        <v>0</v>
      </c>
      <c r="BC107">
        <f t="shared" ref="BC107:BC117" ca="1" si="2">IF(AU121="",0,BB107)</f>
        <v>0</v>
      </c>
      <c r="BD107">
        <f t="shared" ca="1" si="1"/>
        <v>0</v>
      </c>
      <c r="BE107">
        <f t="shared" ref="BE107:BE117" ca="1" si="3">IF(AU121="",0,BD107)</f>
        <v>0</v>
      </c>
    </row>
    <row r="108" spans="16:57" ht="20.100000000000001" hidden="1" customHeight="1" thickTop="1" x14ac:dyDescent="0.3">
      <c r="P108">
        <v>3</v>
      </c>
      <c r="U108" s="398">
        <v>3</v>
      </c>
      <c r="W108" s="398">
        <v>4</v>
      </c>
      <c r="X108" s="398">
        <v>1984</v>
      </c>
      <c r="AA108">
        <v>1</v>
      </c>
      <c r="AB108" t="s">
        <v>3</v>
      </c>
      <c r="AC108">
        <v>1</v>
      </c>
      <c r="AD108" t="s">
        <v>4</v>
      </c>
      <c r="AE108" s="409"/>
      <c r="AF108" s="410"/>
      <c r="AG108" s="410"/>
      <c r="AH108" s="410"/>
      <c r="AI108" s="410">
        <f>AI110/12</f>
        <v>0</v>
      </c>
      <c r="AJ108" s="410">
        <f>AI108*100</f>
        <v>0</v>
      </c>
      <c r="AK108" s="410">
        <f>INT(AJ108/100)</f>
        <v>0</v>
      </c>
      <c r="AL108" s="410">
        <f>INT(AJ108)-AK108*100</f>
        <v>0</v>
      </c>
      <c r="AM108" s="411">
        <f>ROUND(AL108/8,0)</f>
        <v>0</v>
      </c>
      <c r="AO108" t="s">
        <v>642</v>
      </c>
      <c r="AQ108" s="397">
        <v>10</v>
      </c>
      <c r="AR108" s="397">
        <v>2</v>
      </c>
      <c r="AS108" s="397">
        <v>10</v>
      </c>
      <c r="AT108">
        <f>VLOOKUP(AT107,AS103:AT106,2,FALSE)</f>
        <v>6</v>
      </c>
      <c r="AU108">
        <f>Q18</f>
        <v>0</v>
      </c>
      <c r="AV108">
        <f>VLOOKUP(AV107,AS103:AV106,4,FALSE)</f>
        <v>10</v>
      </c>
      <c r="BB108">
        <f t="shared" ca="1" si="0"/>
        <v>0</v>
      </c>
      <c r="BC108">
        <f t="shared" ca="1" si="2"/>
        <v>0</v>
      </c>
      <c r="BD108">
        <f t="shared" ca="1" si="1"/>
        <v>0</v>
      </c>
      <c r="BE108">
        <f t="shared" ca="1" si="3"/>
        <v>0</v>
      </c>
    </row>
    <row r="109" spans="16:57" ht="20.100000000000001" hidden="1" customHeight="1" x14ac:dyDescent="0.3">
      <c r="P109">
        <v>4</v>
      </c>
      <c r="U109" s="398">
        <v>4</v>
      </c>
      <c r="W109" s="398">
        <v>5</v>
      </c>
      <c r="X109" s="398">
        <v>1985</v>
      </c>
      <c r="AA109">
        <v>2</v>
      </c>
      <c r="AB109" t="s">
        <v>386</v>
      </c>
      <c r="AC109">
        <v>2</v>
      </c>
      <c r="AD109" t="s">
        <v>5</v>
      </c>
      <c r="AE109" s="412"/>
      <c r="AI109" t="s">
        <v>355</v>
      </c>
      <c r="AL109" t="s">
        <v>30</v>
      </c>
      <c r="AM109" s="413"/>
      <c r="AQ109" s="408">
        <v>3</v>
      </c>
      <c r="AR109" s="408">
        <v>8</v>
      </c>
      <c r="AS109" s="408">
        <v>33</v>
      </c>
      <c r="BB109">
        <f t="shared" ca="1" si="0"/>
        <v>0</v>
      </c>
      <c r="BC109">
        <f t="shared" ca="1" si="2"/>
        <v>0</v>
      </c>
      <c r="BD109">
        <f t="shared" ca="1" si="1"/>
        <v>0</v>
      </c>
      <c r="BE109">
        <f t="shared" ca="1" si="3"/>
        <v>0</v>
      </c>
    </row>
    <row r="110" spans="16:57" ht="20.100000000000001" hidden="1" customHeight="1" x14ac:dyDescent="0.3">
      <c r="P110">
        <v>5</v>
      </c>
      <c r="U110" s="398">
        <v>5</v>
      </c>
      <c r="W110" s="398">
        <v>6</v>
      </c>
      <c r="X110" s="398">
        <v>1986</v>
      </c>
      <c r="AA110">
        <v>3</v>
      </c>
      <c r="AB110" t="s">
        <v>16</v>
      </c>
      <c r="AC110">
        <v>2</v>
      </c>
      <c r="AD110" t="s">
        <v>6</v>
      </c>
      <c r="AE110" s="412" t="s">
        <v>354</v>
      </c>
      <c r="AF110">
        <f>M10</f>
        <v>0</v>
      </c>
      <c r="AG110">
        <f>AF110/30</f>
        <v>0</v>
      </c>
      <c r="AH110">
        <f>INT(AG110*100)</f>
        <v>0</v>
      </c>
      <c r="AI110">
        <f>INT(AH110/100)</f>
        <v>0</v>
      </c>
      <c r="AJ110">
        <f>INT(AH110-AI110*100)</f>
        <v>0</v>
      </c>
      <c r="AK110">
        <f>MROUND(AJ110*3,10)</f>
        <v>0</v>
      </c>
      <c r="AL110">
        <f>ROUND(INT(AK110/10),0)</f>
        <v>0</v>
      </c>
      <c r="AM110" s="413"/>
      <c r="AP110" s="414">
        <f ca="1">TODAY()</f>
        <v>45872</v>
      </c>
      <c r="BB110">
        <f t="shared" ca="1" si="0"/>
        <v>0</v>
      </c>
      <c r="BC110">
        <f t="shared" ca="1" si="2"/>
        <v>0</v>
      </c>
      <c r="BD110">
        <f t="shared" ca="1" si="1"/>
        <v>0</v>
      </c>
      <c r="BE110">
        <f t="shared" ca="1" si="3"/>
        <v>0</v>
      </c>
    </row>
    <row r="111" spans="16:57" ht="20.100000000000001" hidden="1" customHeight="1" x14ac:dyDescent="0.3">
      <c r="P111">
        <v>6</v>
      </c>
      <c r="U111" s="398">
        <v>6</v>
      </c>
      <c r="W111" s="398">
        <v>7</v>
      </c>
      <c r="X111" s="398">
        <v>1987</v>
      </c>
      <c r="AA111">
        <v>4</v>
      </c>
      <c r="AB111" t="s">
        <v>17</v>
      </c>
      <c r="AC111">
        <v>2</v>
      </c>
      <c r="AD111" t="s">
        <v>7</v>
      </c>
      <c r="AE111" s="412"/>
      <c r="AF111" t="str">
        <f>CONCATENATE(AK108,"  years ",AM108,"  months  ",AL110,"   days")</f>
        <v>0  years 0  months  0   days</v>
      </c>
      <c r="AM111" s="413"/>
      <c r="AQ111">
        <f>AR109</f>
        <v>8</v>
      </c>
      <c r="AT111" s="415" t="s">
        <v>29</v>
      </c>
      <c r="BB111">
        <f t="shared" ca="1" si="0"/>
        <v>0</v>
      </c>
      <c r="BC111">
        <f t="shared" ca="1" si="2"/>
        <v>0</v>
      </c>
      <c r="BD111">
        <f t="shared" ca="1" si="1"/>
        <v>0</v>
      </c>
      <c r="BE111">
        <f t="shared" ca="1" si="3"/>
        <v>0</v>
      </c>
    </row>
    <row r="112" spans="16:57" ht="20.100000000000001" hidden="1" customHeight="1" x14ac:dyDescent="0.3">
      <c r="P112">
        <v>7</v>
      </c>
      <c r="U112" s="398">
        <v>7</v>
      </c>
      <c r="V112" s="398" t="s">
        <v>4</v>
      </c>
      <c r="W112" s="398">
        <v>8</v>
      </c>
      <c r="X112" s="398">
        <v>1988</v>
      </c>
      <c r="AA112">
        <v>5</v>
      </c>
      <c r="AB112" t="s">
        <v>18</v>
      </c>
      <c r="AC112">
        <v>2</v>
      </c>
      <c r="AD112" t="s">
        <v>8</v>
      </c>
      <c r="AE112" s="412"/>
      <c r="AF112" s="414"/>
      <c r="AM112" s="413"/>
      <c r="AO112" t="s">
        <v>26</v>
      </c>
      <c r="AP112">
        <f>AQ109</f>
        <v>3</v>
      </c>
      <c r="AQ112" t="str">
        <f>VLOOKUP(AQ111,AA108:AD119,4,FALSE)</f>
        <v>Aug</v>
      </c>
      <c r="AR112">
        <f>VLOOKUP(AS109,W105:X150,2,FALSE)</f>
        <v>2013</v>
      </c>
      <c r="AS112">
        <f ca="1">DATEDIF(AP113,AP110,"Y")</f>
        <v>12</v>
      </c>
      <c r="AT112">
        <f ca="1">IF(AS112&gt;=30,AL119,IF(AS112&gt;=24,AL118,IF(AS112&gt;=18,AL117,IF(AS112&gt;=12,AL116,AL115))))</f>
        <v>12</v>
      </c>
      <c r="BB112">
        <f t="shared" ca="1" si="0"/>
        <v>0</v>
      </c>
      <c r="BC112">
        <f t="shared" ca="1" si="2"/>
        <v>0</v>
      </c>
      <c r="BD112">
        <f t="shared" ca="1" si="1"/>
        <v>0</v>
      </c>
      <c r="BE112">
        <f t="shared" ca="1" si="3"/>
        <v>0</v>
      </c>
    </row>
    <row r="113" spans="16:71" ht="20.100000000000001" hidden="1" customHeight="1" thickBot="1" x14ac:dyDescent="0.35">
      <c r="P113">
        <v>8</v>
      </c>
      <c r="U113" s="398">
        <v>8</v>
      </c>
      <c r="V113" s="398" t="s">
        <v>5</v>
      </c>
      <c r="W113" s="398">
        <v>9</v>
      </c>
      <c r="X113" s="398">
        <v>1989</v>
      </c>
      <c r="AA113">
        <v>6</v>
      </c>
      <c r="AB113" t="s">
        <v>19</v>
      </c>
      <c r="AC113">
        <v>2</v>
      </c>
      <c r="AD113" t="s">
        <v>9</v>
      </c>
      <c r="AE113" s="416"/>
      <c r="AF113" s="417"/>
      <c r="AG113" s="418"/>
      <c r="AH113" s="418">
        <f ca="1">DATE(YEAR(AQ117)+AK108,MONTH(AQ117)+AM108,DAY(AQ117)+AL110)</f>
        <v>45872</v>
      </c>
      <c r="AI113" s="417"/>
      <c r="AJ113" s="417"/>
      <c r="AK113" s="417"/>
      <c r="AL113" s="417"/>
      <c r="AM113" s="419"/>
      <c r="AP113" s="414">
        <f>DATE(AR112,AQ111,AP112)</f>
        <v>41489</v>
      </c>
      <c r="AQ113" t="str">
        <f>TEXT(AP113,"DD/MM/YYYYY")</f>
        <v>03/08/2013</v>
      </c>
      <c r="BB113">
        <f t="shared" ca="1" si="0"/>
        <v>0</v>
      </c>
      <c r="BC113">
        <f t="shared" ca="1" si="2"/>
        <v>0</v>
      </c>
      <c r="BD113">
        <f t="shared" ca="1" si="1"/>
        <v>0</v>
      </c>
      <c r="BE113">
        <f t="shared" ca="1" si="3"/>
        <v>0</v>
      </c>
    </row>
    <row r="114" spans="16:71" ht="20.100000000000001" hidden="1" customHeight="1" thickTop="1" thickBot="1" x14ac:dyDescent="0.35">
      <c r="P114">
        <v>9</v>
      </c>
      <c r="U114" s="398">
        <v>9</v>
      </c>
      <c r="V114" s="398" t="s">
        <v>6</v>
      </c>
      <c r="W114" s="398">
        <v>10</v>
      </c>
      <c r="X114" s="398">
        <v>1990</v>
      </c>
      <c r="AA114">
        <v>7</v>
      </c>
      <c r="AB114" t="s">
        <v>20</v>
      </c>
      <c r="AC114">
        <v>2</v>
      </c>
      <c r="AD114" t="s">
        <v>10</v>
      </c>
      <c r="AQ114" t="str">
        <f>IF(AQ113&gt;AQ105,AQ113,AQ105)</f>
        <v>03/08/2013</v>
      </c>
      <c r="AR114">
        <f>DAY(AQ114)</f>
        <v>3</v>
      </c>
      <c r="AS114">
        <f>MONTH(AQ114)</f>
        <v>8</v>
      </c>
      <c r="BB114">
        <f t="shared" ca="1" si="0"/>
        <v>0</v>
      </c>
      <c r="BC114">
        <f t="shared" ca="1" si="2"/>
        <v>0</v>
      </c>
      <c r="BD114">
        <f t="shared" ca="1" si="1"/>
        <v>0</v>
      </c>
      <c r="BE114">
        <f t="shared" ca="1" si="3"/>
        <v>0</v>
      </c>
    </row>
    <row r="115" spans="16:71" ht="20.100000000000001" hidden="1" customHeight="1" thickTop="1" x14ac:dyDescent="0.3">
      <c r="P115">
        <v>10</v>
      </c>
      <c r="U115" s="398">
        <v>10</v>
      </c>
      <c r="V115" s="398" t="s">
        <v>7</v>
      </c>
      <c r="W115" s="398">
        <v>11</v>
      </c>
      <c r="X115" s="398">
        <v>1991</v>
      </c>
      <c r="AA115">
        <v>8</v>
      </c>
      <c r="AB115" t="s">
        <v>21</v>
      </c>
      <c r="AC115">
        <v>2</v>
      </c>
      <c r="AD115" t="s">
        <v>11</v>
      </c>
      <c r="AG115" s="420"/>
      <c r="AH115" s="421">
        <v>7</v>
      </c>
      <c r="AI115" s="422"/>
      <c r="AJ115" s="422"/>
      <c r="AK115" s="423"/>
      <c r="AL115">
        <v>6</v>
      </c>
      <c r="AO115" t="s">
        <v>349</v>
      </c>
      <c r="AP115">
        <f>AR114-1</f>
        <v>2</v>
      </c>
      <c r="AQ115">
        <f>AS114</f>
        <v>8</v>
      </c>
      <c r="AR115">
        <f ca="1">AR112+AT112</f>
        <v>2025</v>
      </c>
      <c r="BB115">
        <f t="shared" ca="1" si="0"/>
        <v>0</v>
      </c>
      <c r="BC115">
        <f t="shared" ca="1" si="2"/>
        <v>0</v>
      </c>
      <c r="BD115">
        <f t="shared" ca="1" si="1"/>
        <v>0</v>
      </c>
      <c r="BE115">
        <f t="shared" ca="1" si="3"/>
        <v>0</v>
      </c>
    </row>
    <row r="116" spans="16:71" ht="20.100000000000001" hidden="1" customHeight="1" x14ac:dyDescent="0.3">
      <c r="P116">
        <v>11</v>
      </c>
      <c r="U116" s="398">
        <v>11</v>
      </c>
      <c r="V116" s="398" t="s">
        <v>8</v>
      </c>
      <c r="W116" s="398">
        <v>12</v>
      </c>
      <c r="X116" s="398">
        <v>1992</v>
      </c>
      <c r="AA116">
        <v>9</v>
      </c>
      <c r="AB116" t="s">
        <v>416</v>
      </c>
      <c r="AC116">
        <v>2</v>
      </c>
      <c r="AD116" t="s">
        <v>12</v>
      </c>
      <c r="AG116" s="424" t="s">
        <v>32</v>
      </c>
      <c r="AH116">
        <f>AJ169</f>
        <v>48440</v>
      </c>
      <c r="AK116" s="425"/>
      <c r="AL116">
        <v>12</v>
      </c>
      <c r="AM116" s="1"/>
      <c r="AN116" s="1"/>
      <c r="AO116" t="s">
        <v>350</v>
      </c>
      <c r="AQ116" s="414">
        <f ca="1">DATE(AR115,AQ115,AP115)</f>
        <v>45871</v>
      </c>
      <c r="AR116" t="str">
        <f ca="1" xml:space="preserve"> TEXT(AQ116,"DD/MM/YYYY")</f>
        <v>02/08/2025</v>
      </c>
      <c r="AS116" s="414">
        <f ca="1">AP120-1</f>
        <v>45871</v>
      </c>
      <c r="AT116" t="str">
        <f ca="1">TEXT(AS116,"dd/mm/yyyy")</f>
        <v>02/08/2025</v>
      </c>
      <c r="AU116" t="s">
        <v>337</v>
      </c>
      <c r="AV116">
        <f>AV108</f>
        <v>10</v>
      </c>
      <c r="BB116">
        <f t="shared" ca="1" si="0"/>
        <v>0</v>
      </c>
      <c r="BC116">
        <f t="shared" ca="1" si="2"/>
        <v>0</v>
      </c>
      <c r="BD116">
        <f t="shared" ca="1" si="1"/>
        <v>0</v>
      </c>
      <c r="BE116">
        <f t="shared" ca="1" si="3"/>
        <v>0</v>
      </c>
    </row>
    <row r="117" spans="16:71" ht="20.100000000000001" hidden="1" customHeight="1" x14ac:dyDescent="0.3">
      <c r="P117">
        <v>12</v>
      </c>
      <c r="U117" s="398">
        <v>12</v>
      </c>
      <c r="V117" s="398" t="s">
        <v>9</v>
      </c>
      <c r="W117" s="398">
        <v>13</v>
      </c>
      <c r="X117" s="398">
        <v>1993</v>
      </c>
      <c r="AA117">
        <v>10</v>
      </c>
      <c r="AB117" t="s">
        <v>22</v>
      </c>
      <c r="AC117">
        <v>3</v>
      </c>
      <c r="AD117" t="s">
        <v>13</v>
      </c>
      <c r="AG117" s="424"/>
      <c r="AH117" t="s">
        <v>362</v>
      </c>
      <c r="AI117">
        <f>V180</f>
        <v>2</v>
      </c>
      <c r="AJ117" t="s">
        <v>335</v>
      </c>
      <c r="AK117" s="425">
        <f ca="1">W195</f>
        <v>12</v>
      </c>
      <c r="AL117">
        <v>18</v>
      </c>
      <c r="AM117" s="1"/>
      <c r="AN117" s="1"/>
      <c r="AQ117" s="414">
        <f ca="1">DATE(AR115,AQ115,AR114)</f>
        <v>45872</v>
      </c>
      <c r="AR117" t="str">
        <f ca="1">TEXT(AQ117,"DD/MM/YYYY")</f>
        <v>03/08/2025</v>
      </c>
      <c r="AU117" t="s">
        <v>336</v>
      </c>
      <c r="AV117">
        <f>M21</f>
        <v>33.67</v>
      </c>
      <c r="AW117" s="408">
        <v>13</v>
      </c>
      <c r="AX117" s="274" t="str">
        <f>AN149</f>
        <v>No change</v>
      </c>
      <c r="BB117">
        <f t="shared" ca="1" si="0"/>
        <v>0</v>
      </c>
      <c r="BC117">
        <f t="shared" ca="1" si="2"/>
        <v>0</v>
      </c>
      <c r="BD117">
        <f t="shared" ca="1" si="1"/>
        <v>0</v>
      </c>
      <c r="BE117">
        <f t="shared" ca="1" si="3"/>
        <v>0</v>
      </c>
    </row>
    <row r="118" spans="16:71" ht="20.100000000000001" hidden="1" customHeight="1" thickBot="1" x14ac:dyDescent="0.35">
      <c r="P118">
        <v>13</v>
      </c>
      <c r="U118" s="398">
        <v>13</v>
      </c>
      <c r="V118" s="398" t="s">
        <v>10</v>
      </c>
      <c r="W118" s="398">
        <v>14</v>
      </c>
      <c r="X118" s="398">
        <v>1994</v>
      </c>
      <c r="AA118">
        <v>11</v>
      </c>
      <c r="AB118" t="s">
        <v>415</v>
      </c>
      <c r="AC118">
        <v>3</v>
      </c>
      <c r="AD118" t="s">
        <v>14</v>
      </c>
      <c r="AG118" s="426"/>
      <c r="AH118" s="427" t="s">
        <v>363</v>
      </c>
      <c r="AI118" s="427">
        <f>AJ171</f>
        <v>49790</v>
      </c>
      <c r="AJ118" s="427"/>
      <c r="AK118" s="428"/>
      <c r="AL118">
        <v>24</v>
      </c>
      <c r="AM118" s="1"/>
      <c r="AN118" s="1"/>
      <c r="AO118" t="s">
        <v>352</v>
      </c>
      <c r="AQ118" s="414">
        <f ca="1">DATE(AR115,AS114,AQ103)</f>
        <v>45900</v>
      </c>
      <c r="AR118" t="str">
        <f ca="1">TEXT(AQ118,"dd/mm/yyyy")</f>
        <v>31/08/2025</v>
      </c>
      <c r="AS118" s="408">
        <v>1</v>
      </c>
      <c r="AU118" t="s">
        <v>392</v>
      </c>
      <c r="AV118">
        <f>S19</f>
        <v>0</v>
      </c>
      <c r="AW118">
        <f>IF(AW117=13,AV117,AV118)</f>
        <v>33.67</v>
      </c>
      <c r="BC118">
        <f ca="1">SUM(BC106:BC117)</f>
        <v>0</v>
      </c>
      <c r="BE118">
        <f ca="1">SUM(BE106:BE117)</f>
        <v>0</v>
      </c>
      <c r="BQ118" s="274">
        <v>41640</v>
      </c>
      <c r="BR118">
        <v>0</v>
      </c>
    </row>
    <row r="119" spans="16:71" ht="20.100000000000001" hidden="1" customHeight="1" thickTop="1" thickBot="1" x14ac:dyDescent="0.35">
      <c r="P119">
        <v>14</v>
      </c>
      <c r="U119" s="398">
        <v>14</v>
      </c>
      <c r="V119" s="398" t="s">
        <v>11</v>
      </c>
      <c r="W119" s="398">
        <v>15</v>
      </c>
      <c r="X119" s="398">
        <v>1995</v>
      </c>
      <c r="AA119">
        <v>12</v>
      </c>
      <c r="AB119" t="s">
        <v>414</v>
      </c>
      <c r="AC119">
        <v>3</v>
      </c>
      <c r="AD119" t="s">
        <v>15</v>
      </c>
      <c r="AL119">
        <v>30</v>
      </c>
      <c r="AM119" s="1"/>
      <c r="AN119" s="1"/>
      <c r="AO119" t="s">
        <v>353</v>
      </c>
      <c r="AQ119">
        <f ca="1">AQ118-AP120</f>
        <v>28</v>
      </c>
      <c r="AR119">
        <f ca="1">AQ119+1</f>
        <v>29</v>
      </c>
      <c r="AS119" s="274">
        <f ca="1">VLOOKUP(AS118,AN120:AR132,5,FALSE)</f>
        <v>45872</v>
      </c>
      <c r="AW119" t="s">
        <v>364</v>
      </c>
      <c r="AX119" t="s">
        <v>336</v>
      </c>
      <c r="AY119" t="s">
        <v>337</v>
      </c>
      <c r="AZ119" t="s">
        <v>44</v>
      </c>
      <c r="BA119" t="s">
        <v>365</v>
      </c>
      <c r="BB119" t="s">
        <v>366</v>
      </c>
      <c r="BC119" t="s">
        <v>336</v>
      </c>
      <c r="BD119" t="s">
        <v>337</v>
      </c>
      <c r="BE119" t="s">
        <v>44</v>
      </c>
      <c r="BF119" t="s">
        <v>367</v>
      </c>
      <c r="BG119" t="s">
        <v>368</v>
      </c>
      <c r="BH119" t="s">
        <v>369</v>
      </c>
      <c r="BI119" t="s">
        <v>370</v>
      </c>
      <c r="BJ119" t="s">
        <v>371</v>
      </c>
      <c r="BK119" t="s">
        <v>372</v>
      </c>
      <c r="BL119" t="s">
        <v>373</v>
      </c>
      <c r="BM119" t="s">
        <v>395</v>
      </c>
      <c r="BP119" t="s">
        <v>397</v>
      </c>
      <c r="BQ119" t="s">
        <v>417</v>
      </c>
      <c r="BR119" t="s">
        <v>418</v>
      </c>
      <c r="BS119" t="s">
        <v>419</v>
      </c>
    </row>
    <row r="120" spans="16:71" ht="20.100000000000001" hidden="1" customHeight="1" thickTop="1" thickBot="1" x14ac:dyDescent="0.35">
      <c r="P120">
        <v>15</v>
      </c>
      <c r="U120" s="398">
        <v>15</v>
      </c>
      <c r="V120" s="398" t="s">
        <v>12</v>
      </c>
      <c r="W120" s="398">
        <v>16</v>
      </c>
      <c r="X120" s="398">
        <v>1996</v>
      </c>
      <c r="AA120">
        <v>13</v>
      </c>
      <c r="AB120" t="s">
        <v>2</v>
      </c>
      <c r="AC120">
        <v>1</v>
      </c>
      <c r="AN120">
        <v>1</v>
      </c>
      <c r="AO120" t="s">
        <v>351</v>
      </c>
      <c r="AP120" s="414">
        <f ca="1">AH113</f>
        <v>45872</v>
      </c>
      <c r="AQ120" s="414">
        <f ca="1">AQ118+1</f>
        <v>45901</v>
      </c>
      <c r="AR120" s="274">
        <f ca="1">AP120</f>
        <v>45872</v>
      </c>
      <c r="AS120" t="str">
        <f ca="1">CONCATENATE(AO121," - ",AR118)</f>
        <v>3 - 31/08/2025</v>
      </c>
      <c r="AU120" s="429" t="str">
        <f ca="1">AS120</f>
        <v>3 - 31/08/2025</v>
      </c>
      <c r="AV120" s="275"/>
      <c r="AW120" s="275">
        <f ca="1">ROUND(AI118/AO122*AR119,0)</f>
        <v>46578</v>
      </c>
      <c r="AX120" s="275">
        <f ca="1">IF(AR120=AX117,ROUND(AW120*AW118%,0),ROUND(AW120*AV$117/100,0))</f>
        <v>15683</v>
      </c>
      <c r="AY120" s="275">
        <f ca="1">ROUND(AW120*AV116/100,0)</f>
        <v>4658</v>
      </c>
      <c r="AZ120" s="275">
        <f ca="1">SUM(AW120:AY120)</f>
        <v>66919</v>
      </c>
      <c r="BA120" s="275">
        <f ca="1">BC106</f>
        <v>0</v>
      </c>
      <c r="BB120" s="275">
        <f ca="1">ROUND(AH116/AO122*AR119,0)</f>
        <v>45315</v>
      </c>
      <c r="BC120" s="275">
        <f ca="1">IF(AR120=AX117,ROUND(BB120*AW118%,0),ROUND(BB120*AV$117/100,0))</f>
        <v>15258</v>
      </c>
      <c r="BD120" s="275">
        <f ca="1">ROUND(BB120*AV116/100,0)</f>
        <v>4532</v>
      </c>
      <c r="BE120" s="275">
        <f ca="1">SUM(BB120:BD120)</f>
        <v>65105</v>
      </c>
      <c r="BF120" s="275">
        <f ca="1">BE106</f>
        <v>0</v>
      </c>
      <c r="BG120" s="275">
        <f ca="1">AW120-BB120</f>
        <v>1263</v>
      </c>
      <c r="BH120" s="275">
        <f ca="1">AX120-BC120</f>
        <v>425</v>
      </c>
      <c r="BI120" s="275">
        <f ca="1">AY120-BD120</f>
        <v>126</v>
      </c>
      <c r="BJ120" s="275">
        <f ca="1">AZ120-BE120</f>
        <v>1814</v>
      </c>
      <c r="BK120" s="275">
        <f ca="1">IF(BA120="","",BA120-BF120)</f>
        <v>0</v>
      </c>
      <c r="BL120" s="276">
        <f ca="1">IF(AU120="","",BJ120-BK120)</f>
        <v>1814</v>
      </c>
      <c r="BM120">
        <f ca="1">IF(AU120="","",(BG120+BH120))</f>
        <v>1688</v>
      </c>
      <c r="BN120">
        <f ca="1">IF(AU120="","",ROUND(BM120*10%,0))</f>
        <v>169</v>
      </c>
      <c r="BO120">
        <f>IF(AB$134=1,0,BN120)</f>
        <v>0</v>
      </c>
      <c r="BP120">
        <f ca="1">BJ120-BK120-BO120</f>
        <v>1814</v>
      </c>
      <c r="BQ120">
        <f ca="1">IF(AW$106=1,IF(AS121&gt;=BQ$118,ROUND(AW120*BR$118%,0),""),"")</f>
        <v>0</v>
      </c>
      <c r="BR120">
        <f ca="1">IF(AW$106=1,IF(AS121&gt;=BQ$118,ROUND(BB120*BR$118%,0),""),"")</f>
        <v>0</v>
      </c>
      <c r="BS120">
        <f ca="1">IF(BQ120="","",BQ120-BR120)</f>
        <v>0</v>
      </c>
    </row>
    <row r="121" spans="16:71" ht="20.100000000000001" hidden="1" customHeight="1" thickTop="1" thickBot="1" x14ac:dyDescent="0.35">
      <c r="P121">
        <v>16</v>
      </c>
      <c r="U121" s="398">
        <v>16</v>
      </c>
      <c r="V121" s="398" t="s">
        <v>13</v>
      </c>
      <c r="W121" s="398">
        <v>17</v>
      </c>
      <c r="X121" s="398">
        <v>1997</v>
      </c>
      <c r="AA121">
        <v>14</v>
      </c>
      <c r="AB121" t="s">
        <v>36</v>
      </c>
      <c r="AC121">
        <v>3</v>
      </c>
      <c r="AG121" s="430"/>
      <c r="AH121" s="431"/>
      <c r="AI121" s="431">
        <f ca="1">INT(AI122/10)</f>
        <v>0</v>
      </c>
      <c r="AJ121" s="431">
        <f ca="1">INT(AI122-AI121*10)</f>
        <v>8</v>
      </c>
      <c r="AK121" s="431"/>
      <c r="AL121" s="431"/>
      <c r="AM121" s="411"/>
      <c r="AN121">
        <v>2</v>
      </c>
      <c r="AO121">
        <f ca="1">DAY(AP120)</f>
        <v>3</v>
      </c>
      <c r="AP121" t="str">
        <f ca="1">TEXT(AP120,"DD/MM/YYYY")</f>
        <v>03/08/2025</v>
      </c>
      <c r="AQ121" s="414">
        <f ca="1">DATE(YEAR(AQ$120),MONTH(AQ120)+1,DAY(AQ$120))</f>
        <v>45931</v>
      </c>
      <c r="AR121" s="274">
        <f ca="1">AQ120</f>
        <v>45901</v>
      </c>
      <c r="AS121" s="274" t="str">
        <f t="shared" ref="AS121:AS132" ca="1" si="4">IF(AR121&lt;=AS$119,AR121,"")</f>
        <v/>
      </c>
      <c r="AU121" s="432" t="str">
        <f ca="1">AS121</f>
        <v/>
      </c>
      <c r="AV121" s="277"/>
      <c r="AW121" s="277" t="str">
        <f t="shared" ref="AW121:AW131" ca="1" si="5">IF(AU121="","",IF(AU121=AS121,AI$118,""))</f>
        <v/>
      </c>
      <c r="AX121" s="277" t="str">
        <f ca="1">IF(AU121="","",IF(AR121=AX$117,ROUND(AW121*AV$118%,0),ROUND(AW121*AV$117/100,0)))</f>
        <v/>
      </c>
      <c r="AY121" s="277" t="str">
        <f t="shared" ref="AY121:AY131" ca="1" si="6">IF(AU121="","",IF(AU121=AR121,ROUND(AW121*AV$116/100,0)))</f>
        <v/>
      </c>
      <c r="AZ121" s="277" t="str">
        <f t="shared" ref="AZ121:AZ131" ca="1" si="7">IF(AU121="","",IF(AU121=AS121,SUM(AW121:AY121),""))</f>
        <v/>
      </c>
      <c r="BA121" s="275">
        <f ca="1">BC107</f>
        <v>0</v>
      </c>
      <c r="BB121" s="277" t="str">
        <f t="shared" ref="BB121:BB131" ca="1" si="8">IF(AU121="","",IF(AU121=AS121,AH$116,""))</f>
        <v/>
      </c>
      <c r="BC121" s="277" t="str">
        <f ca="1">IF(AU121="","",IF(AR121=AX$117,ROUND(BB121*AV$118%,0),ROUND(BB121*AV$117/100,0)))</f>
        <v/>
      </c>
      <c r="BD121" s="277" t="str">
        <f t="shared" ref="BD121:BD131" ca="1" si="9">IF(AU121="","",IF(AU121=AS121,ROUND(BB121*AV$116/100,0)))</f>
        <v/>
      </c>
      <c r="BE121" s="277" t="str">
        <f t="shared" ref="BE121:BE131" ca="1" si="10">IF(AU121="","",IF(AU121=AS121,SUM(BB121:BD121),""))</f>
        <v/>
      </c>
      <c r="BF121" s="275">
        <f t="shared" ref="BF121:BF132" ca="1" si="11">BE107</f>
        <v>0</v>
      </c>
      <c r="BG121" s="277" t="str">
        <f t="shared" ref="BG121:BG131" ca="1" si="12">IF(AU121="","",IF(AU121=AS121,(AW121-BB121),""))</f>
        <v/>
      </c>
      <c r="BH121" s="277" t="str">
        <f t="shared" ref="BH121:BH131" ca="1" si="13">IF(AU121="","",IF(AU121=AS121,(AX121-BC121),""))</f>
        <v/>
      </c>
      <c r="BI121" s="277" t="str">
        <f t="shared" ref="BI121:BI130" ca="1" si="14">IF(AU121="","",IF(AU121=AS121,(AY121-BD121),""))</f>
        <v/>
      </c>
      <c r="BJ121" s="277" t="str">
        <f t="shared" ref="BJ121:BJ131" ca="1" si="15">IF(AU121="","",IF(AU121=AS121,(AZ121-BE121),""))</f>
        <v/>
      </c>
      <c r="BK121" s="277" t="str">
        <f t="shared" ref="BK121:BK131" ca="1" si="16">IF(AU121="","",IF(AU121=AS121,(BA121-BF121),""))</f>
        <v/>
      </c>
      <c r="BL121" s="278" t="str">
        <f t="shared" ref="BL121:BL131" ca="1" si="17">IF(AU121="","",IF(AU121=AS121,(BJ121-BK121),""))</f>
        <v/>
      </c>
      <c r="BM121" t="str">
        <f t="shared" ref="BM121:BM131" ca="1" si="18">IF(AU121="","",(BG121+BH121))</f>
        <v/>
      </c>
      <c r="BN121" t="str">
        <f t="shared" ref="BN121:BN131" ca="1" si="19">IF(AU121="","",ROUND(BM121*10%,0))</f>
        <v/>
      </c>
      <c r="BO121">
        <f t="shared" ref="BO121:BO131" si="20">IF(AB$134=1,0,BN121)</f>
        <v>0</v>
      </c>
      <c r="BP121" t="str">
        <f ca="1">IF(AU121="","",BJ121-BK121-BO121)</f>
        <v/>
      </c>
      <c r="BQ121" t="str">
        <f ca="1">IF(AW$106=1,IF(AU121="","",IF(AU121&gt;=BQ$118,ROUND(AW121*BR$118%,0),BQ120)),"")</f>
        <v/>
      </c>
      <c r="BR121" t="str">
        <f ca="1">IF(AW$106=1,IF(AU121="","",IF(AU121&gt;=BQ$118,ROUND(BB121*BR$118%,0),BQ120)),"")</f>
        <v/>
      </c>
      <c r="BS121" t="str">
        <f t="shared" ref="BS121:BS131" ca="1" si="21">IF(BQ121="","",BQ121-BR121)</f>
        <v/>
      </c>
    </row>
    <row r="122" spans="16:71" ht="20.100000000000001" hidden="1" customHeight="1" thickTop="1" thickBot="1" x14ac:dyDescent="0.35">
      <c r="P122">
        <v>17</v>
      </c>
      <c r="U122" s="398">
        <v>17</v>
      </c>
      <c r="V122" s="398" t="s">
        <v>14</v>
      </c>
      <c r="W122" s="398">
        <v>18</v>
      </c>
      <c r="X122" s="398">
        <v>1998</v>
      </c>
      <c r="AA122">
        <v>15</v>
      </c>
      <c r="AB122" t="s">
        <v>25</v>
      </c>
      <c r="AC122">
        <v>2</v>
      </c>
      <c r="AG122" s="416" t="s">
        <v>229</v>
      </c>
      <c r="AH122" s="433">
        <f ca="1">AS119</f>
        <v>45872</v>
      </c>
      <c r="AI122" s="434">
        <f ca="1">MONTH(AH122)</f>
        <v>8</v>
      </c>
      <c r="AJ122" s="434">
        <f ca="1">YEAR(AH122)</f>
        <v>2025</v>
      </c>
      <c r="AK122" s="434">
        <f ca="1">AJ122-2000</f>
        <v>25</v>
      </c>
      <c r="AL122" s="434">
        <f ca="1">INT(AK122/10)</f>
        <v>2</v>
      </c>
      <c r="AM122" s="419">
        <f ca="1">INT(AK122-AL122*10)</f>
        <v>5</v>
      </c>
      <c r="AN122">
        <v>3</v>
      </c>
      <c r="AO122">
        <f ca="1">DAY(AQ118)</f>
        <v>31</v>
      </c>
      <c r="AQ122" s="414">
        <f ca="1">DATE(YEAR(AQ$121),MONTH(AQ121)+1,DAY(AQ$120))</f>
        <v>45962</v>
      </c>
      <c r="AR122" s="274">
        <f ca="1">AQ121</f>
        <v>45931</v>
      </c>
      <c r="AS122" s="274" t="str">
        <f t="shared" ca="1" si="4"/>
        <v/>
      </c>
      <c r="AU122" s="432" t="str">
        <f t="shared" ref="AU122:AU131" ca="1" si="22">AS122</f>
        <v/>
      </c>
      <c r="AV122" s="277"/>
      <c r="AW122" s="277" t="str">
        <f t="shared" ca="1" si="5"/>
        <v/>
      </c>
      <c r="AX122" s="277" t="str">
        <f t="shared" ref="AX122:AX131" ca="1" si="23">IF(AU122="","",IF(AR122=AX$117,ROUND(AW122*AV$118%,0),AX121))</f>
        <v/>
      </c>
      <c r="AY122" s="277" t="str">
        <f t="shared" ca="1" si="6"/>
        <v/>
      </c>
      <c r="AZ122" s="277" t="str">
        <f t="shared" ca="1" si="7"/>
        <v/>
      </c>
      <c r="BA122" s="275">
        <f t="shared" ref="BA122:BA132" ca="1" si="24">BC108</f>
        <v>0</v>
      </c>
      <c r="BB122" s="277" t="str">
        <f t="shared" ca="1" si="8"/>
        <v/>
      </c>
      <c r="BC122" s="277" t="str">
        <f t="shared" ref="BC122:BC131" ca="1" si="25">IF(AU122="","",IF(AR122=AX$117,ROUND(BB122*AV$118%,0),BC121))</f>
        <v/>
      </c>
      <c r="BD122" s="277" t="str">
        <f t="shared" ca="1" si="9"/>
        <v/>
      </c>
      <c r="BE122" s="277" t="str">
        <f t="shared" ca="1" si="10"/>
        <v/>
      </c>
      <c r="BF122" s="275">
        <f t="shared" ca="1" si="11"/>
        <v>0</v>
      </c>
      <c r="BG122" s="277" t="str">
        <f t="shared" ca="1" si="12"/>
        <v/>
      </c>
      <c r="BH122" s="277" t="str">
        <f t="shared" ca="1" si="13"/>
        <v/>
      </c>
      <c r="BI122" s="277" t="str">
        <f t="shared" ca="1" si="14"/>
        <v/>
      </c>
      <c r="BJ122" s="277" t="str">
        <f t="shared" ca="1" si="15"/>
        <v/>
      </c>
      <c r="BK122" s="277" t="str">
        <f t="shared" ca="1" si="16"/>
        <v/>
      </c>
      <c r="BL122" s="278" t="str">
        <f t="shared" ca="1" si="17"/>
        <v/>
      </c>
      <c r="BM122" t="str">
        <f t="shared" ca="1" si="18"/>
        <v/>
      </c>
      <c r="BN122" t="str">
        <f t="shared" ca="1" si="19"/>
        <v/>
      </c>
      <c r="BO122">
        <f t="shared" si="20"/>
        <v>0</v>
      </c>
      <c r="BP122" t="str">
        <f t="shared" ref="BP122:BP131" ca="1" si="26">IF(AU122="","",BJ122-BK122-BO122)</f>
        <v/>
      </c>
      <c r="BQ122" t="str">
        <f t="shared" ref="BQ122:BQ131" ca="1" si="27">IF(AW$106=1,IF(AU122="","",IF(AU122&gt;=BQ$118,ROUND(AW122*BR$118%,0),BQ121)),"")</f>
        <v/>
      </c>
      <c r="BR122" t="str">
        <f t="shared" ref="BR122:BR131" ca="1" si="28">IF(AW$106=1,IF(AU122="","",IF(AU122&gt;=BQ$118,ROUND(BB122*BR$118%,0),BQ121)),"")</f>
        <v/>
      </c>
      <c r="BS122" t="str">
        <f t="shared" ca="1" si="21"/>
        <v/>
      </c>
    </row>
    <row r="123" spans="16:71" ht="20.100000000000001" hidden="1" customHeight="1" thickTop="1" thickBot="1" x14ac:dyDescent="0.35">
      <c r="P123">
        <v>18</v>
      </c>
      <c r="U123" s="398">
        <v>18</v>
      </c>
      <c r="V123" s="398" t="s">
        <v>15</v>
      </c>
      <c r="W123" s="398">
        <v>19</v>
      </c>
      <c r="X123" s="398">
        <v>1999</v>
      </c>
      <c r="AA123">
        <v>16</v>
      </c>
      <c r="AB123" t="s">
        <v>23</v>
      </c>
      <c r="AC123">
        <v>2</v>
      </c>
      <c r="AE123" s="414">
        <f ca="1">TODAY()</f>
        <v>45872</v>
      </c>
      <c r="AF123" s="408">
        <v>11</v>
      </c>
      <c r="AG123" s="408">
        <v>37</v>
      </c>
      <c r="AN123">
        <v>4</v>
      </c>
      <c r="AO123">
        <f ca="1">IF(AR109=2,AO122+2,AO122)</f>
        <v>31</v>
      </c>
      <c r="AP123" s="414" t="str">
        <f ca="1">CONCATENATE(AO123,"/",AR109,"/",AR115)</f>
        <v>31/8/2025</v>
      </c>
      <c r="AQ123" s="414">
        <f ca="1">DATE(YEAR(AQ$122),MONTH(AQ122)+1,DAY(AQ$120))</f>
        <v>45992</v>
      </c>
      <c r="AR123" s="274">
        <f ca="1">AQ122</f>
        <v>45962</v>
      </c>
      <c r="AS123" s="274" t="str">
        <f t="shared" ca="1" si="4"/>
        <v/>
      </c>
      <c r="AU123" s="432" t="str">
        <f t="shared" ca="1" si="22"/>
        <v/>
      </c>
      <c r="AV123" s="277"/>
      <c r="AW123" s="277" t="str">
        <f t="shared" ca="1" si="5"/>
        <v/>
      </c>
      <c r="AX123" s="277" t="str">
        <f t="shared" ca="1" si="23"/>
        <v/>
      </c>
      <c r="AY123" s="277" t="str">
        <f t="shared" ca="1" si="6"/>
        <v/>
      </c>
      <c r="AZ123" s="277" t="str">
        <f t="shared" ca="1" si="7"/>
        <v/>
      </c>
      <c r="BA123" s="275">
        <f t="shared" ca="1" si="24"/>
        <v>0</v>
      </c>
      <c r="BB123" s="277" t="str">
        <f t="shared" ca="1" si="8"/>
        <v/>
      </c>
      <c r="BC123" s="277" t="str">
        <f t="shared" ca="1" si="25"/>
        <v/>
      </c>
      <c r="BD123" s="277" t="str">
        <f t="shared" ca="1" si="9"/>
        <v/>
      </c>
      <c r="BE123" s="277" t="str">
        <f t="shared" ca="1" si="10"/>
        <v/>
      </c>
      <c r="BF123" s="275">
        <f t="shared" ca="1" si="11"/>
        <v>0</v>
      </c>
      <c r="BG123" s="277" t="str">
        <f t="shared" ca="1" si="12"/>
        <v/>
      </c>
      <c r="BH123" s="277" t="str">
        <f t="shared" ca="1" si="13"/>
        <v/>
      </c>
      <c r="BI123" s="277" t="str">
        <f t="shared" ca="1" si="14"/>
        <v/>
      </c>
      <c r="BJ123" s="277" t="str">
        <f t="shared" ca="1" si="15"/>
        <v/>
      </c>
      <c r="BK123" s="277" t="str">
        <f t="shared" ca="1" si="16"/>
        <v/>
      </c>
      <c r="BL123" s="278" t="str">
        <f t="shared" ca="1" si="17"/>
        <v/>
      </c>
      <c r="BM123" t="str">
        <f t="shared" ca="1" si="18"/>
        <v/>
      </c>
      <c r="BN123" t="str">
        <f t="shared" ca="1" si="19"/>
        <v/>
      </c>
      <c r="BO123">
        <f t="shared" si="20"/>
        <v>0</v>
      </c>
      <c r="BP123" t="str">
        <f t="shared" ca="1" si="26"/>
        <v/>
      </c>
      <c r="BQ123" t="str">
        <f t="shared" ca="1" si="27"/>
        <v/>
      </c>
      <c r="BR123" t="str">
        <f t="shared" ca="1" si="28"/>
        <v/>
      </c>
      <c r="BS123" t="str">
        <f t="shared" ca="1" si="21"/>
        <v/>
      </c>
    </row>
    <row r="124" spans="16:71" ht="20.100000000000001" hidden="1" customHeight="1" thickTop="1" thickBot="1" x14ac:dyDescent="0.35">
      <c r="P124">
        <v>19</v>
      </c>
      <c r="U124" s="398">
        <v>19</v>
      </c>
      <c r="W124" s="398">
        <v>20</v>
      </c>
      <c r="X124" s="398">
        <v>2000</v>
      </c>
      <c r="AA124">
        <v>17</v>
      </c>
      <c r="AB124" t="s">
        <v>24</v>
      </c>
      <c r="AC124">
        <v>3</v>
      </c>
      <c r="AD124" t="s">
        <v>385</v>
      </c>
      <c r="AE124" s="408">
        <v>12</v>
      </c>
      <c r="AF124" t="str">
        <f>VLOOKUP(AF123,AA108:AD119,4,FALSE)</f>
        <v>Nov</v>
      </c>
      <c r="AG124">
        <f>VLOOKUP(AG123,P106:X166,8,FALSE)</f>
        <v>38</v>
      </c>
      <c r="AN124">
        <v>5</v>
      </c>
      <c r="AQ124" s="414">
        <f ca="1">DATE(YEAR(AQ$123),MONTH(AQ123)+1,DAY(AQ$120))</f>
        <v>46023</v>
      </c>
      <c r="AR124" s="274">
        <f ca="1">AQ123</f>
        <v>45992</v>
      </c>
      <c r="AS124" s="274" t="str">
        <f t="shared" ca="1" si="4"/>
        <v/>
      </c>
      <c r="AU124" s="432" t="str">
        <f t="shared" ca="1" si="22"/>
        <v/>
      </c>
      <c r="AV124" s="277"/>
      <c r="AW124" s="277" t="str">
        <f t="shared" ca="1" si="5"/>
        <v/>
      </c>
      <c r="AX124" s="277" t="str">
        <f t="shared" ca="1" si="23"/>
        <v/>
      </c>
      <c r="AY124" s="277" t="str">
        <f t="shared" ca="1" si="6"/>
        <v/>
      </c>
      <c r="AZ124" s="277" t="str">
        <f t="shared" ca="1" si="7"/>
        <v/>
      </c>
      <c r="BA124" s="275">
        <f t="shared" ca="1" si="24"/>
        <v>0</v>
      </c>
      <c r="BB124" s="277" t="str">
        <f t="shared" ca="1" si="8"/>
        <v/>
      </c>
      <c r="BC124" s="277" t="str">
        <f t="shared" ca="1" si="25"/>
        <v/>
      </c>
      <c r="BD124" s="277" t="str">
        <f t="shared" ca="1" si="9"/>
        <v/>
      </c>
      <c r="BE124" s="277" t="str">
        <f t="shared" ca="1" si="10"/>
        <v/>
      </c>
      <c r="BF124" s="275">
        <f t="shared" ca="1" si="11"/>
        <v>0</v>
      </c>
      <c r="BG124" s="277" t="str">
        <f t="shared" ca="1" si="12"/>
        <v/>
      </c>
      <c r="BH124" s="277" t="str">
        <f t="shared" ca="1" si="13"/>
        <v/>
      </c>
      <c r="BI124" s="277" t="str">
        <f t="shared" ca="1" si="14"/>
        <v/>
      </c>
      <c r="BJ124" s="277" t="str">
        <f t="shared" ca="1" si="15"/>
        <v/>
      </c>
      <c r="BK124" s="277" t="str">
        <f t="shared" ca="1" si="16"/>
        <v/>
      </c>
      <c r="BL124" s="278" t="str">
        <f t="shared" ca="1" si="17"/>
        <v/>
      </c>
      <c r="BM124" t="str">
        <f t="shared" ca="1" si="18"/>
        <v/>
      </c>
      <c r="BN124" t="str">
        <f t="shared" ca="1" si="19"/>
        <v/>
      </c>
      <c r="BO124">
        <f t="shared" si="20"/>
        <v>0</v>
      </c>
      <c r="BP124" t="str">
        <f t="shared" ca="1" si="26"/>
        <v/>
      </c>
      <c r="BQ124" t="str">
        <f t="shared" ca="1" si="27"/>
        <v/>
      </c>
      <c r="BR124" t="str">
        <f t="shared" ca="1" si="28"/>
        <v/>
      </c>
      <c r="BS124" t="str">
        <f t="shared" ca="1" si="21"/>
        <v/>
      </c>
    </row>
    <row r="125" spans="16:71" ht="20.100000000000001" hidden="1" customHeight="1" thickTop="1" thickBot="1" x14ac:dyDescent="0.35">
      <c r="P125">
        <v>20</v>
      </c>
      <c r="U125" s="398">
        <v>20</v>
      </c>
      <c r="W125" s="398">
        <v>21</v>
      </c>
      <c r="X125" s="398">
        <v>2001</v>
      </c>
      <c r="AA125">
        <v>18</v>
      </c>
      <c r="AB125" t="s">
        <v>411</v>
      </c>
      <c r="AC125">
        <v>4</v>
      </c>
      <c r="AE125" s="414">
        <f>DATE(AG124,AF123,AE124)</f>
        <v>14196</v>
      </c>
      <c r="AN125">
        <v>6</v>
      </c>
      <c r="AQ125" s="414">
        <f ca="1">DATE(YEAR(AQ$124),MONTH(AQ124)+1,DAY(AQ$120))</f>
        <v>46054</v>
      </c>
      <c r="AR125" s="274">
        <f t="shared" ref="AR125:AR130" ca="1" si="29">AQ124</f>
        <v>46023</v>
      </c>
      <c r="AS125" s="274" t="str">
        <f t="shared" ca="1" si="4"/>
        <v/>
      </c>
      <c r="AU125" s="432" t="str">
        <f t="shared" ca="1" si="22"/>
        <v/>
      </c>
      <c r="AW125" s="277" t="str">
        <f t="shared" ca="1" si="5"/>
        <v/>
      </c>
      <c r="AX125" s="277" t="str">
        <f t="shared" ca="1" si="23"/>
        <v/>
      </c>
      <c r="AY125" s="277" t="str">
        <f t="shared" ca="1" si="6"/>
        <v/>
      </c>
      <c r="AZ125" s="277" t="str">
        <f t="shared" ca="1" si="7"/>
        <v/>
      </c>
      <c r="BA125" s="275">
        <f t="shared" ca="1" si="24"/>
        <v>0</v>
      </c>
      <c r="BB125" s="277" t="str">
        <f t="shared" ca="1" si="8"/>
        <v/>
      </c>
      <c r="BC125" s="277" t="str">
        <f t="shared" ca="1" si="25"/>
        <v/>
      </c>
      <c r="BD125" s="277" t="str">
        <f t="shared" ca="1" si="9"/>
        <v/>
      </c>
      <c r="BE125" s="277" t="str">
        <f t="shared" ca="1" si="10"/>
        <v/>
      </c>
      <c r="BF125" s="275">
        <f t="shared" ca="1" si="11"/>
        <v>0</v>
      </c>
      <c r="BG125" s="277" t="str">
        <f t="shared" ca="1" si="12"/>
        <v/>
      </c>
      <c r="BH125" s="277" t="str">
        <f t="shared" ca="1" si="13"/>
        <v/>
      </c>
      <c r="BI125" s="277" t="str">
        <f t="shared" ca="1" si="14"/>
        <v/>
      </c>
      <c r="BJ125" s="277" t="str">
        <f t="shared" ca="1" si="15"/>
        <v/>
      </c>
      <c r="BK125" s="277" t="str">
        <f t="shared" ca="1" si="16"/>
        <v/>
      </c>
      <c r="BL125" s="278" t="str">
        <f t="shared" ca="1" si="17"/>
        <v/>
      </c>
      <c r="BM125" t="str">
        <f t="shared" ca="1" si="18"/>
        <v/>
      </c>
      <c r="BN125" t="str">
        <f t="shared" ca="1" si="19"/>
        <v/>
      </c>
      <c r="BO125">
        <f t="shared" si="20"/>
        <v>0</v>
      </c>
      <c r="BP125" t="str">
        <f ca="1">IF(AU125="","",BJ125-BK125-BO125)</f>
        <v/>
      </c>
      <c r="BQ125" t="str">
        <f ca="1">IF(AW$106=1,IF(AU125="","",IF(AU125&gt;=BQ$118,ROUND(AW125*BR$118%,0),BQ124)),"")</f>
        <v/>
      </c>
      <c r="BR125" t="str">
        <f t="shared" ca="1" si="28"/>
        <v/>
      </c>
      <c r="BS125" t="str">
        <f t="shared" ca="1" si="21"/>
        <v/>
      </c>
    </row>
    <row r="126" spans="16:71" ht="20.100000000000001" hidden="1" customHeight="1" thickTop="1" thickBot="1" x14ac:dyDescent="0.35">
      <c r="P126">
        <v>21</v>
      </c>
      <c r="U126" s="398">
        <v>21</v>
      </c>
      <c r="W126" s="398">
        <v>22</v>
      </c>
      <c r="X126" s="398">
        <v>2002</v>
      </c>
      <c r="AB126" t="str">
        <f>VLOOKUP(AC126,AA108:AB125,2,FALSE)</f>
        <v>S.A.(P.S.)</v>
      </c>
      <c r="AC126" s="408">
        <v>3</v>
      </c>
      <c r="AE126" t="s">
        <v>375</v>
      </c>
      <c r="AF126" t="str">
        <f ca="1">DATEDIF(AE125,AE123,"y")&amp;"  years "&amp;DATEDIF(AE125,AE123,"ym")&amp;" months  and "&amp;DATEDIF(AE125,AE123,"md")&amp;" days. "</f>
        <v xml:space="preserve">86  years 8 months  and 22 days. </v>
      </c>
      <c r="AJ126" s="584" t="str">
        <f ca="1">IF(AND(AI117=3,AK117&gt;=12),"Need to Required Qualification are three years Degree &amp; Professional course or PAT",IF(AND(AI117=2,AK117&gt;=12),"Need to Departmental tests Pass is Eligible","Need not qualification &amp; Departmental tests Pass"))</f>
        <v>Need to Departmental tests Pass is Eligible</v>
      </c>
      <c r="AK126" s="584"/>
      <c r="AL126" s="584"/>
      <c r="AM126" s="584"/>
      <c r="AN126">
        <v>7</v>
      </c>
      <c r="AQ126" s="414">
        <f ca="1">DATE(YEAR(AQ$125),MONTH(AQ125)+1,DAY(AQ$120))</f>
        <v>46082</v>
      </c>
      <c r="AR126" s="274">
        <f t="shared" ca="1" si="29"/>
        <v>46054</v>
      </c>
      <c r="AS126" s="274" t="str">
        <f t="shared" ca="1" si="4"/>
        <v/>
      </c>
      <c r="AU126" s="432" t="str">
        <f t="shared" ca="1" si="22"/>
        <v/>
      </c>
      <c r="AW126" s="277" t="str">
        <f t="shared" ca="1" si="5"/>
        <v/>
      </c>
      <c r="AX126" s="277" t="str">
        <f ca="1">IF(AU126="","",IF(AR126=AX$117,ROUND(AW126*AV$118%,0),AX125))</f>
        <v/>
      </c>
      <c r="AY126" s="277" t="str">
        <f t="shared" ca="1" si="6"/>
        <v/>
      </c>
      <c r="AZ126" s="277" t="str">
        <f t="shared" ca="1" si="7"/>
        <v/>
      </c>
      <c r="BA126" s="275">
        <f t="shared" ca="1" si="24"/>
        <v>0</v>
      </c>
      <c r="BB126" s="277" t="str">
        <f t="shared" ca="1" si="8"/>
        <v/>
      </c>
      <c r="BC126" s="277" t="str">
        <f t="shared" ca="1" si="25"/>
        <v/>
      </c>
      <c r="BD126" s="277" t="str">
        <f t="shared" ca="1" si="9"/>
        <v/>
      </c>
      <c r="BE126" s="277" t="str">
        <f t="shared" ca="1" si="10"/>
        <v/>
      </c>
      <c r="BF126" s="275">
        <f t="shared" ca="1" si="11"/>
        <v>0</v>
      </c>
      <c r="BG126" s="277" t="str">
        <f t="shared" ca="1" si="12"/>
        <v/>
      </c>
      <c r="BH126" s="277" t="str">
        <f t="shared" ca="1" si="13"/>
        <v/>
      </c>
      <c r="BI126" s="277" t="str">
        <f t="shared" ca="1" si="14"/>
        <v/>
      </c>
      <c r="BJ126" s="277" t="str">
        <f t="shared" ca="1" si="15"/>
        <v/>
      </c>
      <c r="BK126" s="277" t="str">
        <f t="shared" ca="1" si="16"/>
        <v/>
      </c>
      <c r="BL126" s="278" t="str">
        <f t="shared" ca="1" si="17"/>
        <v/>
      </c>
      <c r="BM126" t="str">
        <f t="shared" ca="1" si="18"/>
        <v/>
      </c>
      <c r="BN126" t="str">
        <f t="shared" ca="1" si="19"/>
        <v/>
      </c>
      <c r="BO126">
        <f t="shared" si="20"/>
        <v>0</v>
      </c>
      <c r="BP126" t="str">
        <f ca="1">IF(AU126="","",BJ126-BK126-BO126)</f>
        <v/>
      </c>
      <c r="BQ126" t="str">
        <f t="shared" ca="1" si="27"/>
        <v/>
      </c>
      <c r="BR126" t="str">
        <f t="shared" ca="1" si="28"/>
        <v/>
      </c>
      <c r="BS126" t="str">
        <f t="shared" ca="1" si="21"/>
        <v/>
      </c>
    </row>
    <row r="127" spans="16:71" ht="20.100000000000001" hidden="1" customHeight="1" thickTop="1" thickBot="1" x14ac:dyDescent="0.35">
      <c r="P127">
        <v>22</v>
      </c>
      <c r="U127" s="398">
        <v>22</v>
      </c>
      <c r="W127" s="398">
        <v>23</v>
      </c>
      <c r="X127" s="398">
        <v>2003</v>
      </c>
      <c r="AB127" t="str">
        <f>IF(AC127=2,"School Asst.",IF(AC127=1," Head Master",IF(AC127=3,"S.G.T/LP"," Others")))</f>
        <v>School Asst.</v>
      </c>
      <c r="AC127">
        <f>VLOOKUP(AB126,AB108:AC125,2,FALSE)</f>
        <v>2</v>
      </c>
      <c r="AE127" t="s">
        <v>376</v>
      </c>
      <c r="AF127" t="str">
        <f ca="1">DATEDIF(AP113,AE123,"y")&amp;"  years "&amp;DATEDIF(AP113,AE123,"ym")&amp;" months  and "&amp;DATEDIF(AP113,AE123,"md")&amp;" days. "</f>
        <v xml:space="preserve">12  years 0 months  and 0 days. </v>
      </c>
      <c r="AJ127" s="584"/>
      <c r="AK127" s="584"/>
      <c r="AL127" s="584"/>
      <c r="AM127" s="584"/>
      <c r="AN127">
        <v>8</v>
      </c>
      <c r="AQ127" s="414">
        <f ca="1">DATE(YEAR(AQ$126),MONTH(AQ126)+1,DAY(AQ$120))</f>
        <v>46113</v>
      </c>
      <c r="AR127" s="274">
        <f t="shared" ca="1" si="29"/>
        <v>46082</v>
      </c>
      <c r="AS127" s="274" t="str">
        <f t="shared" ca="1" si="4"/>
        <v/>
      </c>
      <c r="AU127" s="432" t="str">
        <f t="shared" ca="1" si="22"/>
        <v/>
      </c>
      <c r="AW127" s="277" t="str">
        <f t="shared" ca="1" si="5"/>
        <v/>
      </c>
      <c r="AX127" s="277" t="str">
        <f ca="1">IF(AU127="","",IF(AR127=AX$117,ROUND(AW127*AV$118%,0),AX126))</f>
        <v/>
      </c>
      <c r="AY127" s="277" t="str">
        <f t="shared" ca="1" si="6"/>
        <v/>
      </c>
      <c r="AZ127" s="277" t="str">
        <f t="shared" ca="1" si="7"/>
        <v/>
      </c>
      <c r="BA127" s="275">
        <f t="shared" ca="1" si="24"/>
        <v>0</v>
      </c>
      <c r="BB127" s="277" t="str">
        <f t="shared" ca="1" si="8"/>
        <v/>
      </c>
      <c r="BC127" s="277" t="str">
        <f t="shared" ca="1" si="25"/>
        <v/>
      </c>
      <c r="BD127" s="277" t="str">
        <f t="shared" ca="1" si="9"/>
        <v/>
      </c>
      <c r="BE127" s="277" t="str">
        <f t="shared" ca="1" si="10"/>
        <v/>
      </c>
      <c r="BF127" s="275">
        <f t="shared" ca="1" si="11"/>
        <v>0</v>
      </c>
      <c r="BG127" s="277" t="str">
        <f t="shared" ca="1" si="12"/>
        <v/>
      </c>
      <c r="BH127" s="277" t="str">
        <f t="shared" ca="1" si="13"/>
        <v/>
      </c>
      <c r="BI127" s="277" t="str">
        <f t="shared" ca="1" si="14"/>
        <v/>
      </c>
      <c r="BJ127" s="277" t="str">
        <f t="shared" ca="1" si="15"/>
        <v/>
      </c>
      <c r="BK127" s="277" t="str">
        <f t="shared" ca="1" si="16"/>
        <v/>
      </c>
      <c r="BL127" s="278" t="str">
        <f t="shared" ca="1" si="17"/>
        <v/>
      </c>
      <c r="BM127" t="str">
        <f t="shared" ca="1" si="18"/>
        <v/>
      </c>
      <c r="BN127" t="str">
        <f t="shared" ca="1" si="19"/>
        <v/>
      </c>
      <c r="BO127">
        <f t="shared" si="20"/>
        <v>0</v>
      </c>
      <c r="BP127" t="str">
        <f t="shared" ca="1" si="26"/>
        <v/>
      </c>
      <c r="BQ127" t="str">
        <f t="shared" ca="1" si="27"/>
        <v/>
      </c>
      <c r="BR127" t="str">
        <f t="shared" ca="1" si="28"/>
        <v/>
      </c>
      <c r="BS127" t="str">
        <f t="shared" ca="1" si="21"/>
        <v/>
      </c>
    </row>
    <row r="128" spans="16:71" ht="20.100000000000001" hidden="1" customHeight="1" thickTop="1" thickBot="1" x14ac:dyDescent="0.35">
      <c r="P128">
        <v>23</v>
      </c>
      <c r="U128" s="398">
        <v>23</v>
      </c>
      <c r="W128" s="398">
        <v>24</v>
      </c>
      <c r="X128" s="398">
        <v>2004</v>
      </c>
      <c r="AN128">
        <v>9</v>
      </c>
      <c r="AQ128" s="414">
        <f ca="1">DATE(YEAR(AQ$127),MONTH(AQ127)+1,DAY(AQ$120))</f>
        <v>46143</v>
      </c>
      <c r="AR128" s="274">
        <f t="shared" ca="1" si="29"/>
        <v>46113</v>
      </c>
      <c r="AS128" s="274" t="str">
        <f t="shared" ca="1" si="4"/>
        <v/>
      </c>
      <c r="AU128" s="432" t="str">
        <f t="shared" ca="1" si="22"/>
        <v/>
      </c>
      <c r="AW128" s="277" t="str">
        <f t="shared" ca="1" si="5"/>
        <v/>
      </c>
      <c r="AX128" s="277" t="str">
        <f t="shared" ca="1" si="23"/>
        <v/>
      </c>
      <c r="AY128" s="277" t="str">
        <f t="shared" ca="1" si="6"/>
        <v/>
      </c>
      <c r="AZ128" s="277" t="str">
        <f t="shared" ca="1" si="7"/>
        <v/>
      </c>
      <c r="BA128" s="275">
        <f t="shared" ca="1" si="24"/>
        <v>0</v>
      </c>
      <c r="BB128" s="277" t="str">
        <f t="shared" ca="1" si="8"/>
        <v/>
      </c>
      <c r="BC128" s="277" t="str">
        <f t="shared" ca="1" si="25"/>
        <v/>
      </c>
      <c r="BD128" s="277" t="str">
        <f t="shared" ca="1" si="9"/>
        <v/>
      </c>
      <c r="BE128" s="277" t="str">
        <f t="shared" ca="1" si="10"/>
        <v/>
      </c>
      <c r="BF128" s="275">
        <f t="shared" ca="1" si="11"/>
        <v>0</v>
      </c>
      <c r="BG128" s="277" t="str">
        <f t="shared" ca="1" si="12"/>
        <v/>
      </c>
      <c r="BH128" s="277" t="str">
        <f t="shared" ca="1" si="13"/>
        <v/>
      </c>
      <c r="BI128" s="277" t="str">
        <f t="shared" ca="1" si="14"/>
        <v/>
      </c>
      <c r="BJ128" s="277" t="str">
        <f t="shared" ca="1" si="15"/>
        <v/>
      </c>
      <c r="BK128" s="277" t="str">
        <f t="shared" ca="1" si="16"/>
        <v/>
      </c>
      <c r="BL128" s="278" t="str">
        <f t="shared" ca="1" si="17"/>
        <v/>
      </c>
      <c r="BM128" t="str">
        <f t="shared" ca="1" si="18"/>
        <v/>
      </c>
      <c r="BN128" t="str">
        <f t="shared" ca="1" si="19"/>
        <v/>
      </c>
      <c r="BO128">
        <f t="shared" si="20"/>
        <v>0</v>
      </c>
      <c r="BP128" t="str">
        <f t="shared" ca="1" si="26"/>
        <v/>
      </c>
      <c r="BQ128" t="str">
        <f t="shared" ca="1" si="27"/>
        <v/>
      </c>
      <c r="BR128" t="str">
        <f t="shared" ca="1" si="28"/>
        <v/>
      </c>
      <c r="BS128" t="str">
        <f t="shared" ca="1" si="21"/>
        <v/>
      </c>
    </row>
    <row r="129" spans="16:145" ht="20.100000000000001" hidden="1" customHeight="1" thickTop="1" thickBot="1" x14ac:dyDescent="0.35">
      <c r="P129">
        <v>24</v>
      </c>
      <c r="U129" s="398">
        <v>24</v>
      </c>
      <c r="W129" s="398">
        <v>25</v>
      </c>
      <c r="X129" s="398">
        <v>2005</v>
      </c>
      <c r="AD129">
        <v>1</v>
      </c>
      <c r="AE129">
        <v>20000</v>
      </c>
      <c r="AF129">
        <v>20600</v>
      </c>
      <c r="AG129" s="435">
        <v>35120</v>
      </c>
      <c r="AH129" s="435">
        <v>37100</v>
      </c>
      <c r="AI129" s="435">
        <v>21820</v>
      </c>
      <c r="AJ129" t="s">
        <v>540</v>
      </c>
      <c r="AK129" s="436" t="s">
        <v>572</v>
      </c>
      <c r="AL129" s="437"/>
      <c r="AM129" s="437"/>
      <c r="AN129">
        <v>10</v>
      </c>
      <c r="AQ129" s="414">
        <f ca="1">DATE(YEAR(AQ$128),MONTH(AQ128)+1,DAY(AQ$120))</f>
        <v>46174</v>
      </c>
      <c r="AR129" s="274">
        <f t="shared" ca="1" si="29"/>
        <v>46143</v>
      </c>
      <c r="AS129" s="274" t="str">
        <f t="shared" ca="1" si="4"/>
        <v/>
      </c>
      <c r="AU129" s="432" t="str">
        <f t="shared" ca="1" si="22"/>
        <v/>
      </c>
      <c r="AW129" s="277" t="str">
        <f t="shared" ca="1" si="5"/>
        <v/>
      </c>
      <c r="AX129" s="277" t="str">
        <f t="shared" ca="1" si="23"/>
        <v/>
      </c>
      <c r="AY129" s="277" t="str">
        <f t="shared" ca="1" si="6"/>
        <v/>
      </c>
      <c r="AZ129" s="277" t="str">
        <f t="shared" ca="1" si="7"/>
        <v/>
      </c>
      <c r="BA129" s="275">
        <f t="shared" ca="1" si="24"/>
        <v>0</v>
      </c>
      <c r="BB129" s="277" t="str">
        <f t="shared" ca="1" si="8"/>
        <v/>
      </c>
      <c r="BC129" s="277" t="str">
        <f t="shared" ca="1" si="25"/>
        <v/>
      </c>
      <c r="BD129" s="277" t="str">
        <f t="shared" ca="1" si="9"/>
        <v/>
      </c>
      <c r="BE129" s="277" t="str">
        <f t="shared" ca="1" si="10"/>
        <v/>
      </c>
      <c r="BF129" s="275">
        <f t="shared" ca="1" si="11"/>
        <v>0</v>
      </c>
      <c r="BG129" s="277" t="str">
        <f t="shared" ca="1" si="12"/>
        <v/>
      </c>
      <c r="BH129" s="277" t="str">
        <f t="shared" ca="1" si="13"/>
        <v/>
      </c>
      <c r="BI129" s="277" t="str">
        <f t="shared" ca="1" si="14"/>
        <v/>
      </c>
      <c r="BJ129" s="277" t="str">
        <f t="shared" ca="1" si="15"/>
        <v/>
      </c>
      <c r="BK129" s="277" t="str">
        <f t="shared" ca="1" si="16"/>
        <v/>
      </c>
      <c r="BL129" s="278" t="str">
        <f t="shared" ca="1" si="17"/>
        <v/>
      </c>
      <c r="BM129" t="str">
        <f t="shared" ca="1" si="18"/>
        <v/>
      </c>
      <c r="BN129" t="str">
        <f t="shared" ca="1" si="19"/>
        <v/>
      </c>
      <c r="BO129">
        <f t="shared" si="20"/>
        <v>0</v>
      </c>
      <c r="BP129" t="str">
        <f t="shared" ca="1" si="26"/>
        <v/>
      </c>
      <c r="BQ129" t="str">
        <f t="shared" ca="1" si="27"/>
        <v/>
      </c>
      <c r="BR129" t="str">
        <f t="shared" ca="1" si="28"/>
        <v/>
      </c>
      <c r="BS129" t="str">
        <f t="shared" ca="1" si="21"/>
        <v/>
      </c>
    </row>
    <row r="130" spans="16:145" ht="20.100000000000001" hidden="1" customHeight="1" thickTop="1" thickBot="1" x14ac:dyDescent="0.35">
      <c r="P130">
        <v>25</v>
      </c>
      <c r="Q130">
        <v>1</v>
      </c>
      <c r="U130" s="398">
        <v>25</v>
      </c>
      <c r="W130" s="398">
        <v>26</v>
      </c>
      <c r="X130" s="398">
        <v>2006</v>
      </c>
      <c r="AD130">
        <v>2</v>
      </c>
      <c r="AE130">
        <v>20600</v>
      </c>
      <c r="AF130">
        <v>21200</v>
      </c>
      <c r="AG130" s="435">
        <v>35120</v>
      </c>
      <c r="AH130" s="435">
        <v>37100</v>
      </c>
      <c r="AI130" s="435">
        <v>22460</v>
      </c>
      <c r="AJ130" t="s">
        <v>541</v>
      </c>
      <c r="AK130" s="436" t="s">
        <v>578</v>
      </c>
      <c r="AL130" s="437"/>
      <c r="AM130" s="437"/>
      <c r="AN130">
        <v>11</v>
      </c>
      <c r="AQ130" s="414">
        <f ca="1">DATE(YEAR(AQ$129),MONTH(AQ129)+1,DAY(AQ$120))</f>
        <v>46204</v>
      </c>
      <c r="AR130" s="274">
        <f t="shared" ca="1" si="29"/>
        <v>46174</v>
      </c>
      <c r="AS130" s="274" t="str">
        <f t="shared" ca="1" si="4"/>
        <v/>
      </c>
      <c r="AU130" s="432" t="str">
        <f t="shared" ca="1" si="22"/>
        <v/>
      </c>
      <c r="AW130" s="277" t="str">
        <f t="shared" ca="1" si="5"/>
        <v/>
      </c>
      <c r="AX130" s="277" t="str">
        <f t="shared" ca="1" si="23"/>
        <v/>
      </c>
      <c r="AY130" s="277" t="str">
        <f t="shared" ca="1" si="6"/>
        <v/>
      </c>
      <c r="AZ130" s="277" t="str">
        <f t="shared" ca="1" si="7"/>
        <v/>
      </c>
      <c r="BA130" s="275">
        <f t="shared" ca="1" si="24"/>
        <v>0</v>
      </c>
      <c r="BB130" s="277" t="str">
        <f t="shared" ca="1" si="8"/>
        <v/>
      </c>
      <c r="BC130" s="277" t="str">
        <f t="shared" ca="1" si="25"/>
        <v/>
      </c>
      <c r="BD130" s="277" t="str">
        <f t="shared" ca="1" si="9"/>
        <v/>
      </c>
      <c r="BE130" s="277" t="str">
        <f t="shared" ca="1" si="10"/>
        <v/>
      </c>
      <c r="BF130" s="275">
        <f t="shared" ca="1" si="11"/>
        <v>0</v>
      </c>
      <c r="BG130" s="277" t="str">
        <f t="shared" ca="1" si="12"/>
        <v/>
      </c>
      <c r="BH130" s="277" t="str">
        <f t="shared" ca="1" si="13"/>
        <v/>
      </c>
      <c r="BI130" s="277" t="str">
        <f t="shared" ca="1" si="14"/>
        <v/>
      </c>
      <c r="BJ130" s="277" t="str">
        <f t="shared" ca="1" si="15"/>
        <v/>
      </c>
      <c r="BK130" s="277" t="str">
        <f t="shared" ca="1" si="16"/>
        <v/>
      </c>
      <c r="BL130" s="278" t="str">
        <f t="shared" ca="1" si="17"/>
        <v/>
      </c>
      <c r="BM130" t="str">
        <f t="shared" ca="1" si="18"/>
        <v/>
      </c>
      <c r="BN130" t="str">
        <f t="shared" ca="1" si="19"/>
        <v/>
      </c>
      <c r="BO130">
        <f t="shared" si="20"/>
        <v>0</v>
      </c>
      <c r="BP130" t="str">
        <f t="shared" ca="1" si="26"/>
        <v/>
      </c>
      <c r="BQ130" t="str">
        <f t="shared" ca="1" si="27"/>
        <v/>
      </c>
      <c r="BR130" t="str">
        <f t="shared" ca="1" si="28"/>
        <v/>
      </c>
      <c r="BS130" t="str">
        <f t="shared" ca="1" si="21"/>
        <v/>
      </c>
    </row>
    <row r="131" spans="16:145" ht="20.100000000000001" hidden="1" customHeight="1" thickTop="1" thickBot="1" x14ac:dyDescent="0.35">
      <c r="P131">
        <v>26</v>
      </c>
      <c r="Q131">
        <v>2</v>
      </c>
      <c r="U131" s="398">
        <v>26</v>
      </c>
      <c r="W131" s="398">
        <v>27</v>
      </c>
      <c r="X131" s="398">
        <v>2007</v>
      </c>
      <c r="AD131">
        <v>3</v>
      </c>
      <c r="AE131">
        <v>21200</v>
      </c>
      <c r="AF131">
        <v>21800</v>
      </c>
      <c r="AG131" s="435">
        <v>35120</v>
      </c>
      <c r="AH131" s="435">
        <v>37100</v>
      </c>
      <c r="AI131" s="435">
        <v>23100</v>
      </c>
      <c r="AJ131" t="s">
        <v>542</v>
      </c>
      <c r="AK131" s="436" t="s">
        <v>579</v>
      </c>
      <c r="AL131" s="437"/>
      <c r="AM131" s="437"/>
      <c r="AN131">
        <v>12</v>
      </c>
      <c r="AQ131" s="414">
        <f ca="1">DATE(YEAR(AQ$130),MONTH(AQ130)+1,DAY(AQ$120))</f>
        <v>46235</v>
      </c>
      <c r="AR131" s="274">
        <f ca="1">AQ130</f>
        <v>46204</v>
      </c>
      <c r="AS131" s="274" t="str">
        <f t="shared" ca="1" si="4"/>
        <v/>
      </c>
      <c r="AU131" s="432" t="str">
        <f t="shared" ca="1" si="22"/>
        <v/>
      </c>
      <c r="AW131" s="277" t="str">
        <f t="shared" ca="1" si="5"/>
        <v/>
      </c>
      <c r="AX131" s="277" t="str">
        <f t="shared" ca="1" si="23"/>
        <v/>
      </c>
      <c r="AY131" s="277" t="str">
        <f t="shared" ca="1" si="6"/>
        <v/>
      </c>
      <c r="AZ131" s="277" t="str">
        <f t="shared" ca="1" si="7"/>
        <v/>
      </c>
      <c r="BA131" s="275">
        <f t="shared" ca="1" si="24"/>
        <v>0</v>
      </c>
      <c r="BB131" s="277" t="str">
        <f t="shared" ca="1" si="8"/>
        <v/>
      </c>
      <c r="BC131" s="277" t="str">
        <f t="shared" ca="1" si="25"/>
        <v/>
      </c>
      <c r="BD131" s="277" t="str">
        <f t="shared" ca="1" si="9"/>
        <v/>
      </c>
      <c r="BE131" s="277" t="str">
        <f t="shared" ca="1" si="10"/>
        <v/>
      </c>
      <c r="BF131" s="275">
        <f t="shared" ca="1" si="11"/>
        <v>0</v>
      </c>
      <c r="BG131" s="277" t="str">
        <f t="shared" ca="1" si="12"/>
        <v/>
      </c>
      <c r="BH131" s="277" t="str">
        <f t="shared" ca="1" si="13"/>
        <v/>
      </c>
      <c r="BI131" s="277" t="str">
        <f ca="1">IF(AU131="","",IF(AU131=AS132,(AY131-BD131),""))</f>
        <v/>
      </c>
      <c r="BJ131" s="277" t="str">
        <f t="shared" ca="1" si="15"/>
        <v/>
      </c>
      <c r="BK131" s="277" t="str">
        <f t="shared" ca="1" si="16"/>
        <v/>
      </c>
      <c r="BL131" s="278" t="str">
        <f t="shared" ca="1" si="17"/>
        <v/>
      </c>
      <c r="BM131" t="str">
        <f t="shared" ca="1" si="18"/>
        <v/>
      </c>
      <c r="BN131" t="str">
        <f t="shared" ca="1" si="19"/>
        <v/>
      </c>
      <c r="BO131">
        <f t="shared" si="20"/>
        <v>0</v>
      </c>
      <c r="BP131" t="str">
        <f t="shared" ca="1" si="26"/>
        <v/>
      </c>
      <c r="BQ131" t="str">
        <f t="shared" ca="1" si="27"/>
        <v/>
      </c>
      <c r="BR131" t="str">
        <f t="shared" ca="1" si="28"/>
        <v/>
      </c>
      <c r="BS131" t="str">
        <f t="shared" ca="1" si="21"/>
        <v/>
      </c>
    </row>
    <row r="132" spans="16:145" ht="20.100000000000001" hidden="1" customHeight="1" thickTop="1" thickBot="1" x14ac:dyDescent="0.35">
      <c r="P132">
        <v>27</v>
      </c>
      <c r="Q132">
        <v>3</v>
      </c>
      <c r="U132" s="398">
        <v>27</v>
      </c>
      <c r="W132" s="398">
        <v>28</v>
      </c>
      <c r="X132" s="398">
        <v>2008</v>
      </c>
      <c r="Y132" s="398">
        <v>1</v>
      </c>
      <c r="Z132" t="s">
        <v>387</v>
      </c>
      <c r="AA132" t="s">
        <v>394</v>
      </c>
      <c r="AD132">
        <v>4</v>
      </c>
      <c r="AE132">
        <v>21800</v>
      </c>
      <c r="AF132">
        <v>22460</v>
      </c>
      <c r="AG132" s="435">
        <v>35120</v>
      </c>
      <c r="AH132" s="435">
        <v>37100</v>
      </c>
      <c r="AI132" s="435">
        <v>23740</v>
      </c>
      <c r="AJ132" t="s">
        <v>543</v>
      </c>
      <c r="AK132" s="436" t="s">
        <v>31</v>
      </c>
      <c r="AL132" s="437"/>
      <c r="AM132" s="437"/>
      <c r="AN132">
        <v>13</v>
      </c>
      <c r="AR132" s="274">
        <f ca="1">AQ131</f>
        <v>46235</v>
      </c>
      <c r="AS132" s="274" t="str">
        <f t="shared" ca="1" si="4"/>
        <v/>
      </c>
      <c r="AV132" s="279"/>
      <c r="AW132" s="279">
        <f ca="1">SUBTOTAL(9,AW120:AW131)</f>
        <v>46578</v>
      </c>
      <c r="AX132" s="279">
        <f ca="1">SUBTOTAL(9,AX120:AX131)</f>
        <v>15683</v>
      </c>
      <c r="AY132" s="279">
        <f ca="1">SUBTOTAL(9,AY120:AY131)</f>
        <v>4658</v>
      </c>
      <c r="AZ132" s="279">
        <f ca="1">SUBTOTAL(9,AZ120:AZ131)</f>
        <v>66919</v>
      </c>
      <c r="BA132" s="275">
        <f t="shared" ca="1" si="24"/>
        <v>0</v>
      </c>
      <c r="BB132" s="279">
        <f ca="1">SUBTOTAL(9,BB120:BB131)</f>
        <v>45315</v>
      </c>
      <c r="BC132" s="279">
        <f ca="1">SUBTOTAL(9,BC120:BC131)</f>
        <v>15258</v>
      </c>
      <c r="BD132" s="279">
        <f ca="1">SUBTOTAL(9,BD120:BD131)</f>
        <v>4532</v>
      </c>
      <c r="BE132" s="279">
        <f ca="1">SUBTOTAL(9,BE120:BE131)</f>
        <v>65105</v>
      </c>
      <c r="BF132" s="275">
        <f t="shared" ca="1" si="11"/>
        <v>0</v>
      </c>
      <c r="BG132" s="279">
        <f t="shared" ref="BG132:BL132" ca="1" si="30">SUBTOTAL(9,BG120:BG131)</f>
        <v>1263</v>
      </c>
      <c r="BH132" s="279">
        <f t="shared" ca="1" si="30"/>
        <v>425</v>
      </c>
      <c r="BI132" s="279">
        <f t="shared" ca="1" si="30"/>
        <v>126</v>
      </c>
      <c r="BJ132" s="279">
        <f t="shared" ca="1" si="30"/>
        <v>1814</v>
      </c>
      <c r="BK132" s="279">
        <f t="shared" ca="1" si="30"/>
        <v>0</v>
      </c>
      <c r="BL132" s="280">
        <f t="shared" ca="1" si="30"/>
        <v>1814</v>
      </c>
      <c r="BN132">
        <f ca="1">SUM(BN120:BN131)</f>
        <v>169</v>
      </c>
      <c r="BO132">
        <f>IF(AB$134=1,0,BN132)</f>
        <v>0</v>
      </c>
      <c r="BP132">
        <f ca="1">SUM(BP120:BP131)</f>
        <v>1814</v>
      </c>
    </row>
    <row r="133" spans="16:145" ht="20.100000000000001" hidden="1" customHeight="1" thickTop="1" x14ac:dyDescent="0.3">
      <c r="P133">
        <v>28</v>
      </c>
      <c r="Q133">
        <v>4</v>
      </c>
      <c r="U133" s="398">
        <v>28</v>
      </c>
      <c r="W133" s="398">
        <v>29</v>
      </c>
      <c r="X133" s="398">
        <v>2009</v>
      </c>
      <c r="Y133" s="398">
        <v>2</v>
      </c>
      <c r="Z133" t="s">
        <v>388</v>
      </c>
      <c r="AA133" t="s">
        <v>395</v>
      </c>
      <c r="AD133">
        <v>5</v>
      </c>
      <c r="AE133">
        <v>22460</v>
      </c>
      <c r="AF133">
        <v>23120</v>
      </c>
      <c r="AG133" s="435">
        <v>35120</v>
      </c>
      <c r="AH133" s="435">
        <v>37100</v>
      </c>
      <c r="AI133" s="435">
        <v>24440</v>
      </c>
      <c r="AJ133" t="s">
        <v>544</v>
      </c>
      <c r="AK133" s="436" t="s">
        <v>580</v>
      </c>
      <c r="AL133" s="437"/>
      <c r="AM133" s="437">
        <v>1</v>
      </c>
      <c r="AN133" s="274">
        <f ca="1">AR120</f>
        <v>45872</v>
      </c>
      <c r="AR133" t="s">
        <v>391</v>
      </c>
    </row>
    <row r="134" spans="16:145" ht="20.100000000000001" hidden="1" customHeight="1" x14ac:dyDescent="0.3">
      <c r="P134">
        <v>29</v>
      </c>
      <c r="Q134">
        <v>5</v>
      </c>
      <c r="U134" s="398">
        <v>29</v>
      </c>
      <c r="W134" s="398">
        <v>30</v>
      </c>
      <c r="X134" s="398">
        <v>2010</v>
      </c>
      <c r="Y134" s="398">
        <v>3</v>
      </c>
      <c r="Z134" t="s">
        <v>389</v>
      </c>
      <c r="AB134" s="408">
        <v>1</v>
      </c>
      <c r="AD134">
        <v>6</v>
      </c>
      <c r="AE134">
        <v>23120</v>
      </c>
      <c r="AF134">
        <v>23780</v>
      </c>
      <c r="AG134" s="435">
        <v>35120</v>
      </c>
      <c r="AH134" s="435">
        <v>37100</v>
      </c>
      <c r="AI134" s="435">
        <v>25140</v>
      </c>
      <c r="AJ134" t="s">
        <v>545</v>
      </c>
      <c r="AK134" s="437"/>
      <c r="AL134" s="437"/>
      <c r="AM134" s="437">
        <v>2</v>
      </c>
      <c r="AN134" s="274">
        <f t="shared" ref="AN134:AN145" ca="1" si="31">AR121</f>
        <v>45901</v>
      </c>
    </row>
    <row r="135" spans="16:145" ht="20.100000000000001" hidden="1" customHeight="1" x14ac:dyDescent="0.3">
      <c r="P135">
        <v>30</v>
      </c>
      <c r="Q135">
        <v>6</v>
      </c>
      <c r="U135" s="398">
        <v>30</v>
      </c>
      <c r="W135" s="398">
        <v>31</v>
      </c>
      <c r="X135" s="398">
        <v>2011</v>
      </c>
      <c r="Z135" s="408">
        <v>1</v>
      </c>
      <c r="AA135" s="408">
        <v>1</v>
      </c>
      <c r="AB135" t="str">
        <f>VLOOKUP(AB134,Y132:AA133,3,FALSE)</f>
        <v>PF</v>
      </c>
      <c r="AD135">
        <v>7</v>
      </c>
      <c r="AE135">
        <v>23780</v>
      </c>
      <c r="AF135">
        <v>24500</v>
      </c>
      <c r="AG135" s="435">
        <v>35120</v>
      </c>
      <c r="AH135" s="435">
        <v>37100</v>
      </c>
      <c r="AI135" s="435">
        <v>25840</v>
      </c>
      <c r="AJ135" t="s">
        <v>546</v>
      </c>
      <c r="AK135" s="437">
        <v>5</v>
      </c>
      <c r="AL135" s="437"/>
      <c r="AM135" s="437">
        <v>3</v>
      </c>
      <c r="AN135" s="274">
        <f t="shared" ca="1" si="31"/>
        <v>45931</v>
      </c>
    </row>
    <row r="136" spans="16:145" ht="20.100000000000001" hidden="1" customHeight="1" x14ac:dyDescent="0.3">
      <c r="P136">
        <v>31</v>
      </c>
      <c r="Q136">
        <v>7</v>
      </c>
      <c r="U136" s="398">
        <v>31</v>
      </c>
      <c r="W136" s="398">
        <v>32</v>
      </c>
      <c r="X136" s="398">
        <v>2012</v>
      </c>
      <c r="Z136" t="str">
        <f>VLOOKUP(Z135,Y132:Z134,2,FALSE)</f>
        <v>Sri.</v>
      </c>
      <c r="AA136" t="str">
        <f>VLOOKUP(AA135,Y132:Z134,2,FALSE)</f>
        <v>Sri.</v>
      </c>
      <c r="AD136">
        <v>8</v>
      </c>
      <c r="AE136">
        <v>24500</v>
      </c>
      <c r="AF136">
        <v>25220</v>
      </c>
      <c r="AG136" s="435">
        <v>35120</v>
      </c>
      <c r="AH136" s="435">
        <v>37100</v>
      </c>
      <c r="AI136" s="435">
        <v>26600</v>
      </c>
      <c r="AJ136" t="s">
        <v>547</v>
      </c>
      <c r="AK136" s="437" t="str">
        <f>VLOOKUP(AK135,AD129:AK133,8,TRUE)</f>
        <v xml:space="preserve">SPP II </v>
      </c>
      <c r="AL136" s="437"/>
      <c r="AM136" s="437">
        <v>4</v>
      </c>
      <c r="AN136" s="274">
        <f t="shared" ca="1" si="31"/>
        <v>45962</v>
      </c>
    </row>
    <row r="137" spans="16:145" ht="20.100000000000001" hidden="1" customHeight="1" x14ac:dyDescent="0.3">
      <c r="P137">
        <v>32</v>
      </c>
      <c r="Q137">
        <v>8</v>
      </c>
      <c r="U137" s="398">
        <v>32</v>
      </c>
      <c r="W137" s="398">
        <v>33</v>
      </c>
      <c r="X137" s="398">
        <v>2013</v>
      </c>
      <c r="Z137" t="str">
        <f>IF(Z135=1," He","She")</f>
        <v xml:space="preserve"> He</v>
      </c>
      <c r="AA137" t="str">
        <f>IF(AA135=1, "Sir", "Medam")</f>
        <v>Sir</v>
      </c>
      <c r="AD137">
        <v>9</v>
      </c>
      <c r="AE137">
        <v>25220</v>
      </c>
      <c r="AF137">
        <v>25940</v>
      </c>
      <c r="AG137" s="435">
        <v>35120</v>
      </c>
      <c r="AH137" s="435">
        <v>37100</v>
      </c>
      <c r="AI137" s="435">
        <v>27360</v>
      </c>
      <c r="AJ137" t="s">
        <v>548</v>
      </c>
      <c r="AK137" s="437"/>
      <c r="AL137" s="437"/>
      <c r="AM137" s="437">
        <v>5</v>
      </c>
      <c r="AN137" s="274">
        <f t="shared" ca="1" si="31"/>
        <v>45992</v>
      </c>
      <c r="AU137" s="1">
        <v>1</v>
      </c>
      <c r="AV137" s="1">
        <v>2</v>
      </c>
      <c r="AW137" s="1">
        <v>3</v>
      </c>
      <c r="AX137" s="1">
        <v>4</v>
      </c>
      <c r="AY137" s="1">
        <v>5</v>
      </c>
      <c r="AZ137" s="1">
        <v>6</v>
      </c>
      <c r="BA137" s="1">
        <v>7</v>
      </c>
      <c r="BB137" s="1">
        <v>8</v>
      </c>
      <c r="BC137" s="1">
        <v>9</v>
      </c>
      <c r="BD137" s="1">
        <v>10</v>
      </c>
      <c r="BE137" s="1">
        <v>11</v>
      </c>
      <c r="BF137" s="1">
        <v>12</v>
      </c>
      <c r="BG137" s="1">
        <v>13</v>
      </c>
      <c r="BH137" s="1">
        <v>14</v>
      </c>
      <c r="BI137" s="1">
        <v>15</v>
      </c>
      <c r="BJ137" s="1">
        <v>16</v>
      </c>
      <c r="BK137" s="1">
        <v>17</v>
      </c>
      <c r="BL137" s="1">
        <v>18</v>
      </c>
      <c r="BM137" s="1">
        <v>19</v>
      </c>
      <c r="BN137" s="1">
        <v>20</v>
      </c>
      <c r="BO137" s="1">
        <v>21</v>
      </c>
      <c r="BP137" s="1">
        <v>22</v>
      </c>
      <c r="BQ137" s="1">
        <v>23</v>
      </c>
      <c r="BR137" s="1">
        <v>24</v>
      </c>
      <c r="BS137" s="1">
        <v>25</v>
      </c>
      <c r="BT137" s="1">
        <v>26</v>
      </c>
      <c r="BU137" s="1">
        <v>27</v>
      </c>
      <c r="BV137" s="1">
        <v>28</v>
      </c>
      <c r="BW137" s="1">
        <v>29</v>
      </c>
      <c r="BX137" s="1">
        <v>30</v>
      </c>
      <c r="BY137" s="1">
        <v>31</v>
      </c>
      <c r="BZ137" s="1">
        <v>32</v>
      </c>
      <c r="CA137" s="1">
        <v>33</v>
      </c>
      <c r="CB137" s="1">
        <v>34</v>
      </c>
      <c r="CC137" s="1">
        <v>35</v>
      </c>
      <c r="CD137" s="1">
        <v>36</v>
      </c>
      <c r="CE137" s="1">
        <v>37</v>
      </c>
      <c r="CF137" s="1">
        <v>38</v>
      </c>
      <c r="CG137" s="1">
        <v>39</v>
      </c>
      <c r="CH137" s="1">
        <v>40</v>
      </c>
      <c r="CI137" s="1">
        <v>41</v>
      </c>
      <c r="CJ137" s="1">
        <v>42</v>
      </c>
      <c r="CK137" s="1">
        <v>43</v>
      </c>
      <c r="CL137" s="1">
        <v>44</v>
      </c>
      <c r="CM137" s="1">
        <v>45</v>
      </c>
      <c r="CN137" s="1">
        <v>46</v>
      </c>
      <c r="CO137" s="1">
        <v>47</v>
      </c>
      <c r="CP137" s="1">
        <v>48</v>
      </c>
      <c r="CQ137" s="1">
        <v>49</v>
      </c>
      <c r="CR137" s="1">
        <v>50</v>
      </c>
      <c r="CS137" s="1">
        <v>51</v>
      </c>
      <c r="CT137" s="1">
        <v>52</v>
      </c>
      <c r="CU137" s="1">
        <v>53</v>
      </c>
      <c r="CV137" s="1">
        <v>54</v>
      </c>
      <c r="CW137" s="1">
        <v>55</v>
      </c>
      <c r="CX137" s="1">
        <v>56</v>
      </c>
      <c r="CY137" s="1">
        <v>57</v>
      </c>
      <c r="CZ137" s="1">
        <v>58</v>
      </c>
      <c r="DA137" s="1">
        <v>59</v>
      </c>
      <c r="DB137" s="1">
        <v>60</v>
      </c>
      <c r="DC137" s="1">
        <v>61</v>
      </c>
      <c r="DD137" s="1">
        <v>62</v>
      </c>
      <c r="DE137" s="1">
        <v>63</v>
      </c>
      <c r="DF137" s="1">
        <v>64</v>
      </c>
      <c r="DG137" s="1">
        <v>65</v>
      </c>
      <c r="DH137" s="1">
        <v>66</v>
      </c>
      <c r="DI137" s="1">
        <v>67</v>
      </c>
      <c r="DJ137" s="1">
        <v>68</v>
      </c>
      <c r="DK137" s="1">
        <v>69</v>
      </c>
      <c r="DL137" s="1">
        <v>70</v>
      </c>
      <c r="DM137" s="1">
        <v>71</v>
      </c>
      <c r="DN137" s="1">
        <v>72</v>
      </c>
      <c r="DO137" s="1">
        <v>73</v>
      </c>
      <c r="DP137" s="1">
        <v>74</v>
      </c>
      <c r="DQ137" s="1">
        <v>75</v>
      </c>
      <c r="DR137" s="1">
        <v>76</v>
      </c>
      <c r="DS137" s="1">
        <v>77</v>
      </c>
      <c r="DT137" s="1">
        <v>78</v>
      </c>
      <c r="DU137" s="1">
        <v>79</v>
      </c>
      <c r="DV137" s="1">
        <v>80</v>
      </c>
      <c r="DW137" s="1">
        <v>81</v>
      </c>
      <c r="DX137" s="1">
        <v>82</v>
      </c>
      <c r="DY137" s="1">
        <v>83</v>
      </c>
      <c r="DZ137" s="1">
        <v>84</v>
      </c>
      <c r="EA137" s="1">
        <v>85</v>
      </c>
      <c r="EB137" s="1">
        <v>86</v>
      </c>
      <c r="EC137" s="1">
        <v>87</v>
      </c>
      <c r="ED137" s="1">
        <v>88</v>
      </c>
      <c r="EE137" s="1">
        <v>89</v>
      </c>
      <c r="EF137" s="1">
        <v>90</v>
      </c>
      <c r="EG137" s="1">
        <v>91</v>
      </c>
      <c r="EH137" s="1">
        <v>92</v>
      </c>
      <c r="EI137" s="1">
        <v>93</v>
      </c>
      <c r="EJ137" s="1">
        <v>94</v>
      </c>
      <c r="EK137" s="1">
        <v>95</v>
      </c>
      <c r="EL137" s="1">
        <v>96</v>
      </c>
      <c r="EM137" s="1">
        <v>97</v>
      </c>
      <c r="EN137" s="1">
        <v>98</v>
      </c>
      <c r="EO137" s="1">
        <v>99</v>
      </c>
    </row>
    <row r="138" spans="16:145" ht="20.100000000000001" hidden="1" customHeight="1" x14ac:dyDescent="0.3">
      <c r="P138">
        <v>33</v>
      </c>
      <c r="Q138">
        <v>9</v>
      </c>
      <c r="U138" s="398">
        <v>33</v>
      </c>
      <c r="W138" s="398">
        <v>34</v>
      </c>
      <c r="X138" s="398">
        <v>2014</v>
      </c>
      <c r="Z138" t="str">
        <f>IF(Z135=1," his ","her ")</f>
        <v xml:space="preserve"> his </v>
      </c>
      <c r="AD138">
        <v>10</v>
      </c>
      <c r="AE138">
        <v>25940</v>
      </c>
      <c r="AF138">
        <v>26720</v>
      </c>
      <c r="AG138" s="435">
        <v>35120</v>
      </c>
      <c r="AH138" s="435">
        <v>37100</v>
      </c>
      <c r="AI138" s="435">
        <v>28120</v>
      </c>
      <c r="AJ138" t="s">
        <v>549</v>
      </c>
      <c r="AK138" s="438"/>
      <c r="AL138" s="437"/>
      <c r="AM138" s="437">
        <v>6</v>
      </c>
      <c r="AN138" s="274">
        <f t="shared" ca="1" si="31"/>
        <v>46023</v>
      </c>
      <c r="AU138" s="1" t="s">
        <v>232</v>
      </c>
      <c r="AV138" s="1" t="s">
        <v>233</v>
      </c>
      <c r="AW138" s="1" t="s">
        <v>234</v>
      </c>
      <c r="AX138" s="1" t="s">
        <v>235</v>
      </c>
      <c r="AY138" s="1" t="s">
        <v>236</v>
      </c>
      <c r="AZ138" s="1" t="s">
        <v>237</v>
      </c>
      <c r="BA138" s="1" t="s">
        <v>238</v>
      </c>
      <c r="BB138" s="1" t="s">
        <v>239</v>
      </c>
      <c r="BC138" s="1" t="s">
        <v>240</v>
      </c>
      <c r="BD138" s="1" t="s">
        <v>241</v>
      </c>
      <c r="BE138" s="1" t="s">
        <v>242</v>
      </c>
      <c r="BF138" s="1" t="s">
        <v>243</v>
      </c>
      <c r="BG138" s="1" t="s">
        <v>244</v>
      </c>
      <c r="BH138" s="1" t="s">
        <v>245</v>
      </c>
      <c r="BI138" s="1" t="s">
        <v>246</v>
      </c>
      <c r="BJ138" s="1" t="s">
        <v>247</v>
      </c>
      <c r="BK138" s="1" t="s">
        <v>248</v>
      </c>
      <c r="BL138" s="1" t="s">
        <v>249</v>
      </c>
      <c r="BM138" s="1" t="s">
        <v>250</v>
      </c>
      <c r="BN138" s="1" t="s">
        <v>251</v>
      </c>
      <c r="BO138" s="1" t="s">
        <v>252</v>
      </c>
      <c r="BP138" s="1" t="s">
        <v>253</v>
      </c>
      <c r="BQ138" s="1" t="s">
        <v>254</v>
      </c>
      <c r="BR138" s="1" t="s">
        <v>255</v>
      </c>
      <c r="BS138" s="1" t="s">
        <v>256</v>
      </c>
      <c r="BT138" s="1" t="s">
        <v>257</v>
      </c>
      <c r="BU138" s="1" t="s">
        <v>258</v>
      </c>
      <c r="BV138" s="1" t="s">
        <v>259</v>
      </c>
      <c r="BW138" s="1" t="s">
        <v>260</v>
      </c>
      <c r="BX138" s="1" t="s">
        <v>261</v>
      </c>
      <c r="BY138" s="1" t="s">
        <v>262</v>
      </c>
      <c r="BZ138" s="1" t="s">
        <v>263</v>
      </c>
      <c r="CA138" s="1" t="s">
        <v>264</v>
      </c>
      <c r="CB138" s="1" t="s">
        <v>265</v>
      </c>
      <c r="CC138" s="1" t="s">
        <v>266</v>
      </c>
      <c r="CD138" s="1" t="s">
        <v>267</v>
      </c>
      <c r="CE138" s="1" t="s">
        <v>268</v>
      </c>
      <c r="CF138" s="1" t="s">
        <v>269</v>
      </c>
      <c r="CG138" s="1" t="s">
        <v>270</v>
      </c>
      <c r="CH138" s="1" t="s">
        <v>271</v>
      </c>
      <c r="CI138" s="1" t="s">
        <v>272</v>
      </c>
      <c r="CJ138" s="1" t="s">
        <v>273</v>
      </c>
      <c r="CK138" s="1" t="s">
        <v>274</v>
      </c>
      <c r="CL138" s="1" t="s">
        <v>275</v>
      </c>
      <c r="CM138" s="1" t="s">
        <v>276</v>
      </c>
      <c r="CN138" s="1" t="s">
        <v>277</v>
      </c>
      <c r="CO138" s="1" t="s">
        <v>278</v>
      </c>
      <c r="CP138" s="1" t="s">
        <v>279</v>
      </c>
      <c r="CQ138" s="1" t="s">
        <v>280</v>
      </c>
      <c r="CR138" s="1" t="s">
        <v>281</v>
      </c>
      <c r="CS138" s="1" t="s">
        <v>282</v>
      </c>
      <c r="CT138" s="1" t="s">
        <v>283</v>
      </c>
      <c r="CU138" s="1" t="s">
        <v>284</v>
      </c>
      <c r="CV138" s="1" t="s">
        <v>285</v>
      </c>
      <c r="CW138" s="1" t="s">
        <v>286</v>
      </c>
      <c r="CX138" s="1" t="s">
        <v>287</v>
      </c>
      <c r="CY138" s="1" t="s">
        <v>288</v>
      </c>
      <c r="CZ138" s="1" t="s">
        <v>289</v>
      </c>
      <c r="DA138" s="1" t="s">
        <v>290</v>
      </c>
      <c r="DB138" s="1" t="s">
        <v>291</v>
      </c>
      <c r="DC138" s="1" t="s">
        <v>292</v>
      </c>
      <c r="DD138" s="1" t="s">
        <v>293</v>
      </c>
      <c r="DE138" s="1" t="s">
        <v>294</v>
      </c>
      <c r="DF138" s="1" t="s">
        <v>295</v>
      </c>
      <c r="DG138" s="1" t="s">
        <v>296</v>
      </c>
      <c r="DH138" s="1" t="s">
        <v>297</v>
      </c>
      <c r="DI138" s="1" t="s">
        <v>298</v>
      </c>
      <c r="DJ138" s="1" t="s">
        <v>299</v>
      </c>
      <c r="DK138" s="1" t="s">
        <v>300</v>
      </c>
      <c r="DL138" s="1" t="s">
        <v>301</v>
      </c>
      <c r="DM138" s="1" t="s">
        <v>302</v>
      </c>
      <c r="DN138" s="1" t="s">
        <v>303</v>
      </c>
      <c r="DO138" s="1" t="s">
        <v>304</v>
      </c>
      <c r="DP138" s="1" t="s">
        <v>305</v>
      </c>
      <c r="DQ138" s="1" t="s">
        <v>306</v>
      </c>
      <c r="DR138" s="1" t="s">
        <v>307</v>
      </c>
      <c r="DS138" s="1" t="s">
        <v>308</v>
      </c>
      <c r="DT138" s="1" t="s">
        <v>309</v>
      </c>
      <c r="DU138" s="1" t="s">
        <v>310</v>
      </c>
      <c r="DV138" s="1" t="s">
        <v>311</v>
      </c>
      <c r="DW138" s="1" t="s">
        <v>312</v>
      </c>
      <c r="DX138" s="1" t="s">
        <v>313</v>
      </c>
      <c r="DY138" s="1" t="s">
        <v>314</v>
      </c>
      <c r="DZ138" s="1" t="s">
        <v>315</v>
      </c>
      <c r="EA138" s="1" t="s">
        <v>316</v>
      </c>
      <c r="EB138" s="1" t="s">
        <v>317</v>
      </c>
      <c r="EC138" s="1" t="s">
        <v>318</v>
      </c>
      <c r="ED138" s="1" t="s">
        <v>319</v>
      </c>
      <c r="EE138" s="1" t="s">
        <v>320</v>
      </c>
      <c r="EF138" s="1" t="s">
        <v>321</v>
      </c>
      <c r="EG138" s="1" t="s">
        <v>322</v>
      </c>
      <c r="EH138" s="1" t="s">
        <v>323</v>
      </c>
      <c r="EI138" s="1" t="s">
        <v>324</v>
      </c>
      <c r="EJ138" s="1" t="s">
        <v>325</v>
      </c>
      <c r="EK138" s="1" t="s">
        <v>326</v>
      </c>
      <c r="EL138" s="1" t="s">
        <v>327</v>
      </c>
      <c r="EM138" s="1" t="s">
        <v>328</v>
      </c>
      <c r="EN138" s="1" t="s">
        <v>329</v>
      </c>
      <c r="EO138" s="1" t="s">
        <v>330</v>
      </c>
    </row>
    <row r="139" spans="16:145" ht="20.100000000000001" hidden="1" customHeight="1" x14ac:dyDescent="0.3">
      <c r="P139">
        <v>34</v>
      </c>
      <c r="Q139">
        <v>10</v>
      </c>
      <c r="S139">
        <v>1</v>
      </c>
      <c r="U139" s="398">
        <v>34</v>
      </c>
      <c r="W139" s="398">
        <v>35</v>
      </c>
      <c r="X139" s="398">
        <v>2015</v>
      </c>
      <c r="AD139">
        <v>11</v>
      </c>
      <c r="AE139">
        <v>26720</v>
      </c>
      <c r="AF139">
        <v>27500</v>
      </c>
      <c r="AG139" s="435">
        <v>35120</v>
      </c>
      <c r="AH139" s="435">
        <v>37100</v>
      </c>
      <c r="AI139" s="435">
        <v>28940</v>
      </c>
      <c r="AJ139" t="s">
        <v>550</v>
      </c>
      <c r="AK139" s="438"/>
      <c r="AL139" s="437"/>
      <c r="AM139" s="437">
        <v>7</v>
      </c>
      <c r="AN139" s="274">
        <f t="shared" ca="1" si="31"/>
        <v>46054</v>
      </c>
    </row>
    <row r="140" spans="16:145" ht="20.100000000000001" hidden="1" customHeight="1" x14ac:dyDescent="0.3">
      <c r="P140">
        <v>35</v>
      </c>
      <c r="Q140">
        <v>11</v>
      </c>
      <c r="S140">
        <v>2</v>
      </c>
      <c r="U140" s="398">
        <v>35</v>
      </c>
      <c r="W140" s="398">
        <v>36</v>
      </c>
      <c r="X140" s="398">
        <v>2016</v>
      </c>
      <c r="Y140" s="398">
        <v>1</v>
      </c>
      <c r="Z140" s="408">
        <v>1</v>
      </c>
      <c r="AA140" s="408">
        <v>7</v>
      </c>
      <c r="AD140">
        <v>12</v>
      </c>
      <c r="AE140">
        <v>27500</v>
      </c>
      <c r="AF140">
        <v>28280</v>
      </c>
      <c r="AG140" s="435">
        <v>35120</v>
      </c>
      <c r="AH140" s="435">
        <v>37100</v>
      </c>
      <c r="AI140" s="435">
        <v>29760</v>
      </c>
      <c r="AJ140" t="s">
        <v>551</v>
      </c>
      <c r="AK140" s="438"/>
      <c r="AL140" s="437"/>
      <c r="AM140" s="437">
        <v>8</v>
      </c>
      <c r="AN140" s="274">
        <f t="shared" ca="1" si="31"/>
        <v>46082</v>
      </c>
    </row>
    <row r="141" spans="16:145" ht="20.100000000000001" hidden="1" customHeight="1" x14ac:dyDescent="0.3">
      <c r="P141">
        <v>36</v>
      </c>
      <c r="Q141">
        <v>12</v>
      </c>
      <c r="S141">
        <v>3</v>
      </c>
      <c r="U141" s="398">
        <v>36</v>
      </c>
      <c r="W141" s="398">
        <v>37</v>
      </c>
      <c r="X141" s="398">
        <v>2017</v>
      </c>
      <c r="Y141" s="398" t="s">
        <v>390</v>
      </c>
      <c r="Z141" t="str">
        <f>VLOOKUP(Z140,AA108:AD119,4,FALSE)</f>
        <v>Jan</v>
      </c>
      <c r="AA141">
        <f>VLOOKUP(AA140,P169:Q177,2,FALSE)</f>
        <v>2025</v>
      </c>
      <c r="AD141">
        <v>13</v>
      </c>
      <c r="AE141">
        <v>28280</v>
      </c>
      <c r="AF141">
        <v>29130</v>
      </c>
      <c r="AG141" s="435">
        <v>35120</v>
      </c>
      <c r="AH141" s="435">
        <v>37100</v>
      </c>
      <c r="AI141" s="435">
        <v>30580</v>
      </c>
      <c r="AJ141" t="s">
        <v>552</v>
      </c>
      <c r="AK141" s="438"/>
      <c r="AL141" s="437"/>
      <c r="AM141" s="437">
        <v>9</v>
      </c>
      <c r="AN141" s="274">
        <f t="shared" ca="1" si="31"/>
        <v>46113</v>
      </c>
    </row>
    <row r="142" spans="16:145" ht="20.100000000000001" hidden="1" customHeight="1" x14ac:dyDescent="0.3">
      <c r="P142">
        <v>37</v>
      </c>
      <c r="Q142">
        <v>13</v>
      </c>
      <c r="S142">
        <v>4</v>
      </c>
      <c r="U142" s="398">
        <v>37</v>
      </c>
      <c r="W142" s="398">
        <v>38</v>
      </c>
      <c r="X142" s="398">
        <v>2018</v>
      </c>
      <c r="Z142" t="str">
        <f>CONCATENATE(Y140,"/",Z140,"/",AA141)</f>
        <v>1/1/2025</v>
      </c>
      <c r="AD142">
        <v>14</v>
      </c>
      <c r="AE142">
        <v>29130</v>
      </c>
      <c r="AF142">
        <v>29980</v>
      </c>
      <c r="AG142" s="435">
        <v>35120</v>
      </c>
      <c r="AH142" s="435">
        <v>37100</v>
      </c>
      <c r="AI142" s="435">
        <v>31460</v>
      </c>
      <c r="AJ142" t="s">
        <v>553</v>
      </c>
      <c r="AK142" s="438"/>
      <c r="AL142" s="437"/>
      <c r="AM142" s="437">
        <v>10</v>
      </c>
      <c r="AN142" s="274">
        <f t="shared" ca="1" si="31"/>
        <v>46143</v>
      </c>
    </row>
    <row r="143" spans="16:145" ht="20.100000000000001" hidden="1" customHeight="1" x14ac:dyDescent="0.3">
      <c r="P143">
        <v>38</v>
      </c>
      <c r="Q143">
        <v>14</v>
      </c>
      <c r="S143">
        <v>5</v>
      </c>
      <c r="U143" s="398">
        <v>38</v>
      </c>
      <c r="W143" s="398">
        <v>39</v>
      </c>
      <c r="X143" s="398">
        <v>2019</v>
      </c>
      <c r="AD143">
        <v>15</v>
      </c>
      <c r="AE143">
        <v>29980</v>
      </c>
      <c r="AF143">
        <v>30830</v>
      </c>
      <c r="AG143" s="435">
        <v>35120</v>
      </c>
      <c r="AH143" s="435">
        <v>37100</v>
      </c>
      <c r="AI143" s="435">
        <v>32340</v>
      </c>
      <c r="AJ143" t="s">
        <v>554</v>
      </c>
      <c r="AK143" s="438"/>
      <c r="AL143" s="437"/>
      <c r="AM143" s="437">
        <v>11</v>
      </c>
      <c r="AN143" s="274">
        <f t="shared" ca="1" si="31"/>
        <v>46174</v>
      </c>
      <c r="AQ143" s="1" t="str">
        <f ca="1">IF(AQ145=0," ",IF(AQ145=1,"One Lakh",CONCATENATE(AQ144," ",AQ146)))</f>
        <v xml:space="preserve"> </v>
      </c>
      <c r="AR143" s="1" t="str">
        <f ca="1">IF(AR145=0," ",IF(AR145=1,"One Thousand",CONCATENATE(AR144," ",AR146)))</f>
        <v>One Thousand</v>
      </c>
      <c r="AS143" s="1" t="str">
        <f ca="1">IF(AS145=0," ",IF(AS145=1,"One Hundred",CONCATENATE(AS144," ",AS146)))</f>
        <v>Eight Hundred</v>
      </c>
      <c r="AT143" s="439" t="str">
        <f ca="1">IF(AT145=0," ",IF(AND(AQ145=0,AR145=0,AS145=0),AT144,CONCATENATE("and"," ",AT144)))</f>
        <v>and Fourteen</v>
      </c>
      <c r="AU143" s="1"/>
      <c r="AV143" s="1"/>
      <c r="AW143" s="1"/>
      <c r="AX143" s="1"/>
      <c r="AY143" s="1"/>
    </row>
    <row r="144" spans="16:145" ht="20.100000000000001" hidden="1" customHeight="1" x14ac:dyDescent="0.3">
      <c r="P144">
        <v>39</v>
      </c>
      <c r="Q144">
        <v>15</v>
      </c>
      <c r="S144">
        <v>6</v>
      </c>
      <c r="V144" s="440"/>
      <c r="W144" s="398">
        <v>40</v>
      </c>
      <c r="X144" s="398">
        <v>2020</v>
      </c>
      <c r="AD144">
        <v>16</v>
      </c>
      <c r="AE144">
        <v>30830</v>
      </c>
      <c r="AF144">
        <v>31750</v>
      </c>
      <c r="AG144" s="435">
        <v>35120</v>
      </c>
      <c r="AH144" s="435">
        <v>37100</v>
      </c>
      <c r="AI144" s="435">
        <v>33220</v>
      </c>
      <c r="AJ144" t="s">
        <v>555</v>
      </c>
      <c r="AK144" s="438"/>
      <c r="AL144" s="437"/>
      <c r="AM144" s="437">
        <v>12</v>
      </c>
      <c r="AN144" s="274">
        <f t="shared" ca="1" si="31"/>
        <v>46204</v>
      </c>
      <c r="AQ144" s="1" t="e">
        <f ca="1">HLOOKUP(AQ145,AU137:EO138,2,FALSE)</f>
        <v>#N/A</v>
      </c>
      <c r="AR144" s="1" t="str">
        <f ca="1">HLOOKUP(AR145,AU137:EO138,2,FALSE)</f>
        <v>One</v>
      </c>
      <c r="AS144" s="1" t="str">
        <f ca="1">HLOOKUP(AS145,AU137:EO138,2,TRUE)</f>
        <v>Eight</v>
      </c>
      <c r="AT144" s="1" t="str">
        <f ca="1">HLOOKUP(AT145,AU137:EO138,2,TRUE)</f>
        <v>Fourteen</v>
      </c>
      <c r="AU144" s="1"/>
      <c r="AV144" s="1"/>
      <c r="AW144" s="1"/>
      <c r="AX144" s="1"/>
      <c r="AY144" s="1"/>
    </row>
    <row r="145" spans="16:51" ht="20.100000000000001" hidden="1" customHeight="1" x14ac:dyDescent="0.3">
      <c r="P145">
        <v>40</v>
      </c>
      <c r="Q145">
        <v>16</v>
      </c>
      <c r="S145">
        <v>7</v>
      </c>
      <c r="U145" s="440"/>
      <c r="V145" s="440"/>
      <c r="W145" s="398">
        <v>41</v>
      </c>
      <c r="X145" s="398">
        <v>2021</v>
      </c>
      <c r="AD145">
        <v>17</v>
      </c>
      <c r="AE145">
        <v>31750</v>
      </c>
      <c r="AF145">
        <v>32670</v>
      </c>
      <c r="AG145" s="435">
        <v>35120</v>
      </c>
      <c r="AH145" s="435">
        <v>37100</v>
      </c>
      <c r="AI145" s="435">
        <v>34170</v>
      </c>
      <c r="AJ145" t="s">
        <v>556</v>
      </c>
      <c r="AK145" s="438"/>
      <c r="AL145" s="437"/>
      <c r="AM145" s="437">
        <v>13</v>
      </c>
      <c r="AN145" s="274">
        <f t="shared" ca="1" si="31"/>
        <v>46235</v>
      </c>
      <c r="AQ145" s="1">
        <f ca="1">INT(AQ147/100000)</f>
        <v>0</v>
      </c>
      <c r="AR145" s="1">
        <f ca="1">INT(AQ147/1000)-(AQ145*100)</f>
        <v>1</v>
      </c>
      <c r="AS145" s="1">
        <f ca="1">INT(AQ147/100)-(AQ145*1000)-(AR145*10)</f>
        <v>8</v>
      </c>
      <c r="AT145" s="1">
        <f ca="1">AQ147-(AQ145*100000)-(AR145*1000)-(AS145*100)</f>
        <v>14</v>
      </c>
      <c r="AU145" s="1"/>
      <c r="AV145" s="1"/>
      <c r="AW145" s="1"/>
      <c r="AX145" s="1"/>
      <c r="AY145" s="1"/>
    </row>
    <row r="146" spans="16:51" ht="20.100000000000001" hidden="1" customHeight="1" x14ac:dyDescent="0.3">
      <c r="P146">
        <v>41</v>
      </c>
      <c r="Q146">
        <v>17</v>
      </c>
      <c r="S146">
        <v>8</v>
      </c>
      <c r="U146" s="440"/>
      <c r="V146" s="440"/>
      <c r="W146" s="398">
        <v>42</v>
      </c>
      <c r="X146" s="398">
        <v>2022</v>
      </c>
      <c r="AD146">
        <v>18</v>
      </c>
      <c r="AE146">
        <v>32670</v>
      </c>
      <c r="AF146">
        <v>33590</v>
      </c>
      <c r="AG146" s="435">
        <v>35120</v>
      </c>
      <c r="AH146" s="435">
        <v>37100</v>
      </c>
      <c r="AI146" s="435">
        <v>35120</v>
      </c>
      <c r="AJ146" t="s">
        <v>557</v>
      </c>
      <c r="AK146" s="438"/>
      <c r="AL146" s="437"/>
      <c r="AM146" s="437">
        <v>14</v>
      </c>
      <c r="AN146" t="s">
        <v>391</v>
      </c>
      <c r="AQ146" s="1" t="s">
        <v>331</v>
      </c>
      <c r="AR146" s="1" t="s">
        <v>332</v>
      </c>
      <c r="AS146" s="1" t="s">
        <v>333</v>
      </c>
      <c r="AT146" s="1"/>
      <c r="AU146" s="1"/>
      <c r="AV146" s="1"/>
      <c r="AW146" s="1"/>
      <c r="AX146" s="1"/>
      <c r="AY146" s="1"/>
    </row>
    <row r="147" spans="16:51" ht="20.100000000000001" hidden="1" customHeight="1" x14ac:dyDescent="0.3">
      <c r="P147">
        <v>42</v>
      </c>
      <c r="Q147">
        <v>18</v>
      </c>
      <c r="S147">
        <v>9</v>
      </c>
      <c r="U147" s="440"/>
      <c r="V147" s="440"/>
      <c r="W147" s="398">
        <v>43</v>
      </c>
      <c r="X147" s="398">
        <v>2023</v>
      </c>
      <c r="AA147" s="1"/>
      <c r="AD147">
        <v>19</v>
      </c>
      <c r="AE147">
        <v>33590</v>
      </c>
      <c r="AF147">
        <v>34580</v>
      </c>
      <c r="AG147" s="435">
        <v>36070</v>
      </c>
      <c r="AH147" s="435">
        <v>37100</v>
      </c>
      <c r="AI147" s="435">
        <v>36070</v>
      </c>
      <c r="AJ147" t="s">
        <v>558</v>
      </c>
      <c r="AK147" s="438"/>
      <c r="AL147" s="437"/>
      <c r="AM147" s="437"/>
      <c r="AQ147" s="1">
        <f ca="1">Bill!AA21</f>
        <v>1814</v>
      </c>
      <c r="AR147" s="1" t="str">
        <f ca="1">IF(AQ147=0,"Zero",CONCATENATE(AQ143," ",AR143," ",AS143," ",AT143," rupees only "))</f>
        <v xml:space="preserve">  One Thousand Eight Hundred and Fourteen rupees only </v>
      </c>
      <c r="AS147" s="1"/>
      <c r="AT147" s="1"/>
      <c r="AU147" s="1"/>
      <c r="AV147" s="1"/>
      <c r="AW147" s="1" t="str">
        <f ca="1">CONCATENATE(AR147,"  only")</f>
        <v xml:space="preserve">  One Thousand Eight Hundred and Fourteen rupees only   only</v>
      </c>
      <c r="AX147" s="1"/>
      <c r="AY147" s="1"/>
    </row>
    <row r="148" spans="16:51" ht="20.100000000000001" hidden="1" customHeight="1" x14ac:dyDescent="0.3">
      <c r="P148">
        <v>43</v>
      </c>
      <c r="Q148">
        <v>19</v>
      </c>
      <c r="S148">
        <v>10</v>
      </c>
      <c r="U148" s="440"/>
      <c r="V148" s="440"/>
      <c r="W148" s="398">
        <v>44</v>
      </c>
      <c r="X148" s="398">
        <v>2024</v>
      </c>
      <c r="AA148" s="1"/>
      <c r="AD148">
        <v>20</v>
      </c>
      <c r="AE148">
        <v>34580</v>
      </c>
      <c r="AF148">
        <v>35570</v>
      </c>
      <c r="AG148" s="435">
        <v>37100</v>
      </c>
      <c r="AH148" s="435">
        <v>37100</v>
      </c>
      <c r="AI148" s="435">
        <v>37100</v>
      </c>
      <c r="AJ148" t="s">
        <v>559</v>
      </c>
      <c r="AK148" s="438"/>
      <c r="AL148" s="437"/>
      <c r="AM148" s="437"/>
      <c r="AN148" s="408">
        <v>14</v>
      </c>
      <c r="AQ148" s="1"/>
      <c r="AR148" s="1"/>
      <c r="AS148" s="1"/>
      <c r="AT148" s="1"/>
      <c r="AU148" s="1"/>
      <c r="AV148" s="1"/>
      <c r="AW148" s="1"/>
      <c r="AX148" s="1"/>
      <c r="AY148" s="1"/>
    </row>
    <row r="149" spans="16:51" ht="20.100000000000001" hidden="1" customHeight="1" x14ac:dyDescent="0.3">
      <c r="P149">
        <v>44</v>
      </c>
      <c r="Q149">
        <v>20</v>
      </c>
      <c r="S149">
        <v>11</v>
      </c>
      <c r="U149" s="441"/>
      <c r="V149" s="441"/>
      <c r="W149" s="398">
        <v>45</v>
      </c>
      <c r="X149" s="398">
        <v>2025</v>
      </c>
      <c r="AA149" s="1"/>
      <c r="AD149">
        <v>21</v>
      </c>
      <c r="AE149">
        <v>35570</v>
      </c>
      <c r="AF149">
        <v>36560</v>
      </c>
      <c r="AG149" s="435">
        <v>38130</v>
      </c>
      <c r="AH149" s="435">
        <v>38130</v>
      </c>
      <c r="AI149" s="435">
        <v>38130</v>
      </c>
      <c r="AJ149" t="s">
        <v>560</v>
      </c>
      <c r="AK149" s="438"/>
      <c r="AL149" s="437"/>
      <c r="AM149" s="437"/>
      <c r="AN149" s="274" t="str">
        <f>VLOOKUP(AN148,AM133:AN146,2,TRUE)</f>
        <v>No change</v>
      </c>
      <c r="AQ149" s="1" t="str">
        <f ca="1">IF(AQ151=0," ",IF(AQ151=1,"One Lakh",CONCATENATE(AQ150," ",AQ152)))</f>
        <v xml:space="preserve"> </v>
      </c>
      <c r="AR149" s="1" t="str">
        <f ca="1">IF(AR151=0," ",IF(AR151=1,"One Thousand",CONCATENATE(AR150," ",AR152)))</f>
        <v>One Thousand</v>
      </c>
      <c r="AS149" s="1" t="str">
        <f ca="1">IF(AS151=0," ",IF(AS151=1,"One Hundred",CONCATENATE(AS150," ",AS152)))</f>
        <v>Eight Hundred</v>
      </c>
      <c r="AT149" s="1" t="str">
        <f ca="1">IF(AT151=0," ",IF(AND(AQ151=0,AR151=0,AS151=0),AT150,CONCATENATE("and"," ",AT150)))</f>
        <v>and Fifteen</v>
      </c>
      <c r="AU149" s="1"/>
      <c r="AV149" s="1"/>
      <c r="AW149" s="1"/>
      <c r="AX149" s="1"/>
      <c r="AY149" s="1"/>
    </row>
    <row r="150" spans="16:51" ht="20.100000000000001" hidden="1" customHeight="1" x14ac:dyDescent="0.3">
      <c r="P150">
        <v>45</v>
      </c>
      <c r="Q150">
        <v>21</v>
      </c>
      <c r="S150">
        <v>12</v>
      </c>
      <c r="U150" s="442" t="str">
        <f>E16</f>
        <v>Headmaster</v>
      </c>
      <c r="V150" s="440" t="str">
        <f>E18</f>
        <v>ZP High School</v>
      </c>
      <c r="W150" s="398">
        <v>46</v>
      </c>
      <c r="X150" s="398">
        <v>2026</v>
      </c>
      <c r="AA150" s="1"/>
      <c r="AD150">
        <v>22</v>
      </c>
      <c r="AE150">
        <v>36560</v>
      </c>
      <c r="AF150">
        <v>37640</v>
      </c>
      <c r="AG150" s="435">
        <v>39160</v>
      </c>
      <c r="AH150" s="435">
        <v>39160</v>
      </c>
      <c r="AI150" s="435">
        <v>39160</v>
      </c>
      <c r="AJ150" t="s">
        <v>561</v>
      </c>
      <c r="AK150" s="438"/>
      <c r="AL150" s="437"/>
      <c r="AM150" s="437"/>
      <c r="AQ150" s="1" t="e">
        <f ca="1">HLOOKUP(AQ151,AU137:EO138,2,TRUE)</f>
        <v>#N/A</v>
      </c>
      <c r="AR150" s="1" t="str">
        <f ca="1">HLOOKUP(AR151,AU137:EO138,2,TRUE)</f>
        <v>One</v>
      </c>
      <c r="AS150" s="1" t="str">
        <f ca="1">HLOOKUP(AS151,AU137:EO138,2,TRUE)</f>
        <v>Eight</v>
      </c>
      <c r="AT150" s="1" t="str">
        <f ca="1">HLOOKUP(AT151,AU137:EO138,2,TRUE)</f>
        <v>Fifteen</v>
      </c>
      <c r="AU150" s="1"/>
      <c r="AV150" s="1"/>
      <c r="AW150" s="1"/>
      <c r="AX150" s="1"/>
      <c r="AY150" s="1"/>
    </row>
    <row r="151" spans="16:51" ht="20.100000000000001" hidden="1" customHeight="1" x14ac:dyDescent="0.3">
      <c r="P151">
        <v>46</v>
      </c>
      <c r="Q151">
        <v>22</v>
      </c>
      <c r="S151">
        <v>13</v>
      </c>
      <c r="T151">
        <v>1</v>
      </c>
      <c r="U151" s="440" t="s">
        <v>37</v>
      </c>
      <c r="V151" s="398" t="s">
        <v>651</v>
      </c>
      <c r="AA151" s="1"/>
      <c r="AD151">
        <v>23</v>
      </c>
      <c r="AE151">
        <v>37640</v>
      </c>
      <c r="AF151">
        <v>38720</v>
      </c>
      <c r="AG151" s="435">
        <v>40270</v>
      </c>
      <c r="AH151" s="435">
        <v>40270</v>
      </c>
      <c r="AI151" s="435">
        <v>40270</v>
      </c>
      <c r="AJ151" t="s">
        <v>562</v>
      </c>
      <c r="AK151" s="438"/>
      <c r="AL151" s="437"/>
      <c r="AM151" s="437"/>
      <c r="AQ151" s="1">
        <f ca="1">INT(AQ153/100000)</f>
        <v>0</v>
      </c>
      <c r="AR151" s="1">
        <f ca="1">INT(AQ153/1000)-(AQ151*100)</f>
        <v>1</v>
      </c>
      <c r="AS151" s="1">
        <f ca="1">INT(AQ153/100)-(AQ151*1000)-(AR151*10)</f>
        <v>8</v>
      </c>
      <c r="AT151" s="1">
        <f ca="1">AQ153-(AQ151*100000)-(AR151*1000)-(AS151*100)</f>
        <v>15</v>
      </c>
      <c r="AU151" s="1"/>
      <c r="AV151" s="1"/>
      <c r="AW151" s="1"/>
      <c r="AX151" s="1"/>
      <c r="AY151" s="1"/>
    </row>
    <row r="152" spans="16:51" ht="20.100000000000001" hidden="1" customHeight="1" x14ac:dyDescent="0.3">
      <c r="P152">
        <v>47</v>
      </c>
      <c r="Q152">
        <v>23</v>
      </c>
      <c r="S152">
        <v>14</v>
      </c>
      <c r="T152">
        <v>2</v>
      </c>
      <c r="U152" s="440" t="s">
        <v>34</v>
      </c>
      <c r="V152" s="398" t="s">
        <v>34</v>
      </c>
      <c r="AA152" s="1"/>
      <c r="AD152">
        <v>24</v>
      </c>
      <c r="AE152">
        <v>38720</v>
      </c>
      <c r="AF152">
        <v>39800</v>
      </c>
      <c r="AG152" s="435">
        <v>41380</v>
      </c>
      <c r="AH152" s="435">
        <v>41380</v>
      </c>
      <c r="AI152" s="435">
        <v>41380</v>
      </c>
      <c r="AJ152" t="s">
        <v>563</v>
      </c>
      <c r="AK152" s="438"/>
      <c r="AL152" s="437"/>
      <c r="AM152" s="437"/>
      <c r="AQ152" s="1" t="s">
        <v>331</v>
      </c>
      <c r="AR152" s="1" t="s">
        <v>332</v>
      </c>
      <c r="AS152" s="1" t="s">
        <v>333</v>
      </c>
      <c r="AT152" s="1"/>
      <c r="AU152" s="1"/>
      <c r="AV152" s="1"/>
      <c r="AW152" s="1"/>
      <c r="AX152" s="1"/>
      <c r="AY152" s="1"/>
    </row>
    <row r="153" spans="16:51" ht="20.100000000000001" hidden="1" customHeight="1" x14ac:dyDescent="0.3">
      <c r="P153">
        <v>48</v>
      </c>
      <c r="Q153">
        <v>24</v>
      </c>
      <c r="S153">
        <v>15</v>
      </c>
      <c r="T153">
        <v>3</v>
      </c>
      <c r="U153" s="440" t="s">
        <v>35</v>
      </c>
      <c r="V153" s="398" t="s">
        <v>35</v>
      </c>
      <c r="AA153" s="1"/>
      <c r="AD153">
        <v>25</v>
      </c>
      <c r="AE153">
        <v>39800</v>
      </c>
      <c r="AF153">
        <v>40970</v>
      </c>
      <c r="AG153" s="435">
        <v>42490</v>
      </c>
      <c r="AH153" s="435">
        <v>42490</v>
      </c>
      <c r="AI153" s="435">
        <v>42490</v>
      </c>
      <c r="AJ153" t="s">
        <v>564</v>
      </c>
      <c r="AK153" s="438"/>
      <c r="AL153" s="437"/>
      <c r="AM153" s="437"/>
      <c r="AQ153" s="1">
        <f ca="1">AQ147+1</f>
        <v>1815</v>
      </c>
      <c r="AR153" s="1" t="str">
        <f ca="1">IF(AQ153=0,"Zero",CONCATENATE(AQ149," ",AR149," ",AS149," ",AT149," rupees only "))</f>
        <v xml:space="preserve">  One Thousand Eight Hundred and Fifteen rupees only </v>
      </c>
      <c r="AS153" s="1"/>
      <c r="AT153" s="1"/>
      <c r="AU153" s="1"/>
      <c r="AV153" s="1"/>
      <c r="AW153" s="1"/>
      <c r="AX153" s="1"/>
      <c r="AY153" s="1"/>
    </row>
    <row r="154" spans="16:51" ht="20.100000000000001" hidden="1" customHeight="1" x14ac:dyDescent="0.3">
      <c r="P154">
        <v>49</v>
      </c>
      <c r="Q154">
        <v>25</v>
      </c>
      <c r="S154">
        <v>16</v>
      </c>
      <c r="U154" s="552">
        <v>2</v>
      </c>
      <c r="AA154" s="1"/>
      <c r="AD154">
        <v>26</v>
      </c>
      <c r="AE154">
        <v>40970</v>
      </c>
      <c r="AF154">
        <v>42140</v>
      </c>
      <c r="AG154" s="435">
        <v>43680</v>
      </c>
      <c r="AH154" s="435">
        <v>43680</v>
      </c>
      <c r="AI154" s="435">
        <v>43680</v>
      </c>
      <c r="AJ154" t="s">
        <v>565</v>
      </c>
      <c r="AK154" s="438"/>
      <c r="AL154" s="437"/>
      <c r="AM154" s="437"/>
    </row>
    <row r="155" spans="16:51" ht="20.100000000000001" hidden="1" customHeight="1" x14ac:dyDescent="0.3">
      <c r="P155">
        <v>50</v>
      </c>
      <c r="Q155">
        <v>26</v>
      </c>
      <c r="S155">
        <v>17</v>
      </c>
      <c r="U155" s="552">
        <v>1</v>
      </c>
      <c r="V155" s="441"/>
      <c r="Z155" s="408"/>
      <c r="AD155">
        <v>27</v>
      </c>
      <c r="AE155">
        <v>42140</v>
      </c>
      <c r="AF155">
        <v>43310</v>
      </c>
      <c r="AG155" s="435">
        <v>44870</v>
      </c>
      <c r="AH155" s="435">
        <v>44870</v>
      </c>
      <c r="AI155" s="435">
        <v>44870</v>
      </c>
      <c r="AJ155" t="s">
        <v>566</v>
      </c>
      <c r="AK155" s="438"/>
      <c r="AL155" s="437"/>
      <c r="AM155" s="437"/>
      <c r="AQ155" s="1" t="str">
        <f>IF(AQ157=0," ",IF(AQ157=1,"One Lakh",CONCATENATE(AQ156," ",AQ158)))</f>
        <v xml:space="preserve"> </v>
      </c>
      <c r="AR155" s="1" t="str">
        <f>IF(AR157=0," ",IF(AR157=1,"One Thousand",CONCATENATE(AR156," ",AR158)))</f>
        <v xml:space="preserve"> </v>
      </c>
      <c r="AS155" s="1" t="str">
        <f>IF(AS157=0," ",IF(AS157=1,"One Hundred",CONCATENATE(AS156," ",AS158)))</f>
        <v xml:space="preserve"> </v>
      </c>
      <c r="AT155" s="439" t="str">
        <f>IF(AT157=0," ",IF(AND(AQ157=0,AR157=0,AS157=0),AT156,CONCATENATE("and"," ",AT156)))</f>
        <v xml:space="preserve"> </v>
      </c>
      <c r="AU155" s="1"/>
      <c r="AV155" s="1"/>
    </row>
    <row r="156" spans="16:51" ht="20.100000000000001" hidden="1" customHeight="1" x14ac:dyDescent="0.3">
      <c r="P156">
        <v>51</v>
      </c>
      <c r="Q156">
        <v>27</v>
      </c>
      <c r="S156">
        <v>18</v>
      </c>
      <c r="U156" s="398" t="str">
        <f>VLOOKUP(U154,T151:U153,2,FALSE)</f>
        <v>Yes</v>
      </c>
      <c r="AD156">
        <v>28</v>
      </c>
      <c r="AE156">
        <v>43310</v>
      </c>
      <c r="AF156">
        <v>44570</v>
      </c>
      <c r="AG156" s="435">
        <v>46060</v>
      </c>
      <c r="AH156" s="435">
        <v>46060</v>
      </c>
      <c r="AI156" s="435">
        <v>46060</v>
      </c>
      <c r="AJ156" t="s">
        <v>567</v>
      </c>
      <c r="AK156" s="438"/>
      <c r="AL156" s="437"/>
      <c r="AM156" s="437"/>
      <c r="AQ156" s="1" t="e">
        <f>HLOOKUP(AQ157,AU137:EO138,2,FALSE)</f>
        <v>#N/A</v>
      </c>
      <c r="AR156" s="1" t="e">
        <f>HLOOKUP(AR157,AU137:EO138,2,FALSE)</f>
        <v>#N/A</v>
      </c>
      <c r="AS156" s="1" t="e">
        <f>HLOOKUP(AS157,AU137:EO138,2,TRUE)</f>
        <v>#N/A</v>
      </c>
      <c r="AT156" s="1" t="e">
        <f>HLOOKUP(AT157,AU137:EO138,2,TRUE)</f>
        <v>#N/A</v>
      </c>
      <c r="AU156" s="1"/>
      <c r="AV156" s="1"/>
    </row>
    <row r="157" spans="16:51" ht="20.100000000000001" hidden="1" customHeight="1" x14ac:dyDescent="0.3">
      <c r="P157">
        <v>52</v>
      </c>
      <c r="Q157">
        <v>28</v>
      </c>
      <c r="S157">
        <v>19</v>
      </c>
      <c r="U157" s="443"/>
      <c r="V157" s="443"/>
      <c r="AD157">
        <v>29</v>
      </c>
      <c r="AE157">
        <v>44570</v>
      </c>
      <c r="AF157">
        <v>45830</v>
      </c>
      <c r="AG157" s="435">
        <v>47330</v>
      </c>
      <c r="AH157" s="435">
        <v>47330</v>
      </c>
      <c r="AI157" s="435">
        <v>47330</v>
      </c>
      <c r="AJ157" t="s">
        <v>568</v>
      </c>
      <c r="AK157" s="438"/>
      <c r="AL157" s="437"/>
      <c r="AM157" s="437"/>
      <c r="AQ157" s="1">
        <f>INT(AQ159/100000)</f>
        <v>0</v>
      </c>
      <c r="AR157" s="1">
        <f>INT(AQ159/1000)-(AQ157*100)</f>
        <v>0</v>
      </c>
      <c r="AS157" s="1">
        <f>INT(AQ159/100)-(AQ157*1000)-(AR157*10)</f>
        <v>0</v>
      </c>
      <c r="AT157" s="1">
        <f>AQ159-(AQ157*100000)-(AR157*1000)-(AS157*100)</f>
        <v>0</v>
      </c>
      <c r="AU157" s="1"/>
      <c r="AV157" s="1"/>
    </row>
    <row r="158" spans="16:51" ht="20.100000000000001" hidden="1" customHeight="1" x14ac:dyDescent="0.3">
      <c r="P158">
        <v>53</v>
      </c>
      <c r="Q158">
        <v>29</v>
      </c>
      <c r="S158">
        <v>20</v>
      </c>
      <c r="U158" s="441"/>
      <c r="V158" s="441"/>
      <c r="AD158">
        <v>30</v>
      </c>
      <c r="AE158">
        <v>45830</v>
      </c>
      <c r="AF158">
        <v>47090</v>
      </c>
      <c r="AG158" s="435">
        <v>48600</v>
      </c>
      <c r="AH158" s="435">
        <v>48600</v>
      </c>
      <c r="AI158" s="435">
        <v>48600</v>
      </c>
      <c r="AJ158" t="s">
        <v>569</v>
      </c>
      <c r="AK158" s="438"/>
      <c r="AL158" s="437"/>
      <c r="AM158" s="437"/>
      <c r="AQ158" s="1" t="s">
        <v>331</v>
      </c>
      <c r="AR158" s="1" t="s">
        <v>332</v>
      </c>
      <c r="AS158" s="1" t="s">
        <v>333</v>
      </c>
      <c r="AT158" s="1"/>
      <c r="AU158" s="1"/>
      <c r="AV158" s="1"/>
    </row>
    <row r="159" spans="16:51" ht="20.100000000000001" hidden="1" customHeight="1" x14ac:dyDescent="0.3">
      <c r="P159">
        <v>54</v>
      </c>
      <c r="Q159">
        <v>30</v>
      </c>
      <c r="S159">
        <v>21</v>
      </c>
      <c r="U159" s="440"/>
      <c r="V159" s="440"/>
      <c r="AD159">
        <v>31</v>
      </c>
      <c r="AE159">
        <v>47090</v>
      </c>
      <c r="AF159">
        <v>48440</v>
      </c>
      <c r="AG159" s="435">
        <v>49870</v>
      </c>
      <c r="AH159" s="435">
        <v>49870</v>
      </c>
      <c r="AI159" s="435">
        <v>49870</v>
      </c>
      <c r="AJ159" t="s">
        <v>570</v>
      </c>
      <c r="AK159" s="438"/>
      <c r="AL159" s="437"/>
      <c r="AM159" s="437"/>
      <c r="AQ159" s="1">
        <f>Bill!X21</f>
        <v>0</v>
      </c>
      <c r="AR159" s="1" t="str">
        <f>IF(AQ159=0,"Zero",CONCATENATE(AQ155," ",AR155," ",AS155," ",AT155,"rupees  only"))</f>
        <v>Zero</v>
      </c>
      <c r="AS159" s="1"/>
      <c r="AT159" s="1"/>
      <c r="AU159" s="1"/>
      <c r="AV159" s="1"/>
    </row>
    <row r="160" spans="16:51" ht="20.100000000000001" hidden="1" customHeight="1" x14ac:dyDescent="0.3">
      <c r="P160">
        <v>55</v>
      </c>
      <c r="Q160">
        <v>31</v>
      </c>
      <c r="S160">
        <v>22</v>
      </c>
      <c r="U160" s="440"/>
      <c r="V160" s="440"/>
      <c r="AD160">
        <v>32</v>
      </c>
      <c r="AE160">
        <v>48440</v>
      </c>
      <c r="AF160">
        <v>49790</v>
      </c>
      <c r="AG160" s="435">
        <v>51230</v>
      </c>
      <c r="AH160" s="435">
        <v>51230</v>
      </c>
      <c r="AI160" s="435">
        <v>51230</v>
      </c>
      <c r="AJ160" t="s">
        <v>571</v>
      </c>
      <c r="AK160" s="438"/>
      <c r="AL160" s="437"/>
      <c r="AM160" s="437"/>
    </row>
    <row r="161" spans="16:39" ht="20.100000000000001" hidden="1" customHeight="1" x14ac:dyDescent="0.3">
      <c r="P161">
        <v>56</v>
      </c>
      <c r="Q161">
        <v>32</v>
      </c>
      <c r="U161" s="440"/>
      <c r="V161" s="440"/>
      <c r="AD161">
        <v>33</v>
      </c>
      <c r="AE161">
        <v>49790</v>
      </c>
      <c r="AF161">
        <v>51140</v>
      </c>
      <c r="AG161" s="435">
        <v>52590</v>
      </c>
      <c r="AH161" s="435">
        <v>52590</v>
      </c>
      <c r="AI161" s="435">
        <v>52590</v>
      </c>
      <c r="AK161" s="438"/>
      <c r="AL161" s="437"/>
      <c r="AM161" s="437"/>
    </row>
    <row r="162" spans="16:39" ht="20.100000000000001" hidden="1" customHeight="1" x14ac:dyDescent="0.3">
      <c r="P162">
        <v>57</v>
      </c>
      <c r="Q162">
        <v>33</v>
      </c>
      <c r="U162" s="440"/>
      <c r="V162" s="440"/>
      <c r="AD162">
        <v>34</v>
      </c>
      <c r="AE162">
        <v>51140</v>
      </c>
      <c r="AF162">
        <v>52600</v>
      </c>
      <c r="AG162" s="435">
        <v>53950</v>
      </c>
      <c r="AH162" s="435">
        <v>53950</v>
      </c>
      <c r="AI162" s="435">
        <v>53950</v>
      </c>
      <c r="AJ162" s="397">
        <v>17</v>
      </c>
      <c r="AK162" s="438"/>
      <c r="AL162" s="437"/>
      <c r="AM162" s="437"/>
    </row>
    <row r="163" spans="16:39" ht="20.100000000000001" hidden="1" customHeight="1" x14ac:dyDescent="0.3">
      <c r="P163">
        <v>58</v>
      </c>
      <c r="Q163">
        <v>34</v>
      </c>
      <c r="U163" s="440"/>
      <c r="V163" s="440"/>
      <c r="AD163">
        <v>35</v>
      </c>
      <c r="AE163">
        <v>52600</v>
      </c>
      <c r="AF163">
        <v>54060</v>
      </c>
      <c r="AG163" s="435">
        <v>55410</v>
      </c>
      <c r="AH163" s="435">
        <v>55410</v>
      </c>
      <c r="AI163" s="435">
        <v>55410</v>
      </c>
      <c r="AJ163" t="str">
        <f>VLOOKUP(AJ162,AD129:AJ160,7,TRUE)</f>
        <v xml:space="preserve">44570- 127480 </v>
      </c>
      <c r="AK163" s="438"/>
      <c r="AL163" s="437"/>
      <c r="AM163" s="437"/>
    </row>
    <row r="164" spans="16:39" ht="20.100000000000001" hidden="1" customHeight="1" x14ac:dyDescent="0.3">
      <c r="P164">
        <v>59</v>
      </c>
      <c r="Q164">
        <v>35</v>
      </c>
      <c r="U164" s="440"/>
      <c r="V164" s="440"/>
      <c r="AD164">
        <v>36</v>
      </c>
      <c r="AE164">
        <v>54060</v>
      </c>
      <c r="AF164">
        <v>55520</v>
      </c>
      <c r="AG164" s="435">
        <v>56870</v>
      </c>
      <c r="AH164" s="435">
        <v>56870</v>
      </c>
      <c r="AI164" s="435">
        <v>56870</v>
      </c>
      <c r="AK164" s="438"/>
      <c r="AL164" s="437"/>
      <c r="AM164" s="437"/>
    </row>
    <row r="165" spans="16:39" ht="20.100000000000001" hidden="1" customHeight="1" x14ac:dyDescent="0.3">
      <c r="P165">
        <v>60</v>
      </c>
      <c r="Q165">
        <v>36</v>
      </c>
      <c r="U165" s="440"/>
      <c r="V165" s="440"/>
      <c r="AD165">
        <v>37</v>
      </c>
      <c r="AE165">
        <v>55520</v>
      </c>
      <c r="AF165">
        <v>57100</v>
      </c>
      <c r="AG165" s="435">
        <v>58330</v>
      </c>
      <c r="AH165" s="435">
        <v>58330</v>
      </c>
      <c r="AI165" s="435">
        <v>58330</v>
      </c>
      <c r="AJ165" s="397">
        <v>18</v>
      </c>
      <c r="AK165" s="438"/>
      <c r="AL165" s="437"/>
      <c r="AM165" s="437"/>
    </row>
    <row r="166" spans="16:39" ht="20.100000000000001" hidden="1" customHeight="1" x14ac:dyDescent="0.3">
      <c r="P166">
        <v>61</v>
      </c>
      <c r="Q166">
        <v>37</v>
      </c>
      <c r="U166" s="440"/>
      <c r="V166" s="440"/>
      <c r="AD166">
        <v>38</v>
      </c>
      <c r="AE166">
        <v>57100</v>
      </c>
      <c r="AF166">
        <v>58680</v>
      </c>
      <c r="AG166" s="435">
        <v>59890</v>
      </c>
      <c r="AH166" s="435">
        <v>59890</v>
      </c>
      <c r="AI166" s="435">
        <v>59890</v>
      </c>
      <c r="AJ166" t="str">
        <f>VLOOKUP(AJ165,AD129:AJ160,7,TRUE)</f>
        <v>45830- 130580</v>
      </c>
      <c r="AK166" s="438"/>
      <c r="AL166" s="437"/>
      <c r="AM166" s="437"/>
    </row>
    <row r="167" spans="16:39" ht="20.100000000000001" hidden="1" customHeight="1" x14ac:dyDescent="0.3">
      <c r="U167" s="440"/>
      <c r="V167" s="440"/>
      <c r="X167" s="398">
        <f>AA155</f>
        <v>0</v>
      </c>
      <c r="AD167">
        <v>39</v>
      </c>
      <c r="AE167">
        <v>58680</v>
      </c>
      <c r="AF167">
        <v>60260</v>
      </c>
      <c r="AG167" s="435">
        <v>61450</v>
      </c>
      <c r="AH167" s="435">
        <v>61450</v>
      </c>
      <c r="AI167" s="435">
        <v>61450</v>
      </c>
      <c r="AK167" s="438"/>
      <c r="AL167" s="437"/>
      <c r="AM167" s="437"/>
    </row>
    <row r="168" spans="16:39" ht="20.100000000000001" hidden="1" customHeight="1" x14ac:dyDescent="0.3">
      <c r="U168" s="440"/>
      <c r="V168" s="440"/>
      <c r="W168" s="440"/>
      <c r="X168" s="440"/>
      <c r="Y168" s="440"/>
      <c r="Z168" s="1"/>
      <c r="AA168" s="1"/>
      <c r="AB168" s="1"/>
      <c r="AC168" s="1"/>
      <c r="AD168">
        <v>40</v>
      </c>
      <c r="AE168">
        <v>60260</v>
      </c>
      <c r="AF168">
        <v>61960</v>
      </c>
      <c r="AG168" s="435">
        <v>63010</v>
      </c>
      <c r="AH168" s="435">
        <v>63010</v>
      </c>
      <c r="AI168" s="435">
        <v>63010</v>
      </c>
      <c r="AJ168" s="397">
        <v>32</v>
      </c>
      <c r="AK168" s="438"/>
      <c r="AL168" s="437"/>
      <c r="AM168" s="437"/>
    </row>
    <row r="169" spans="16:39" ht="20.100000000000001" hidden="1" customHeight="1" x14ac:dyDescent="0.3">
      <c r="P169">
        <v>1</v>
      </c>
      <c r="Q169">
        <v>2019</v>
      </c>
      <c r="U169" s="440"/>
      <c r="V169" s="440"/>
      <c r="W169" s="440"/>
      <c r="X169" s="440"/>
      <c r="Y169" s="440"/>
      <c r="Z169" s="1"/>
      <c r="AA169" s="1"/>
      <c r="AB169" s="1"/>
      <c r="AC169" s="1"/>
      <c r="AD169">
        <v>41</v>
      </c>
      <c r="AE169">
        <v>61960</v>
      </c>
      <c r="AF169">
        <v>63660</v>
      </c>
      <c r="AG169" s="435">
        <v>64670</v>
      </c>
      <c r="AH169" s="435">
        <v>64670</v>
      </c>
      <c r="AI169" s="435">
        <v>64670</v>
      </c>
      <c r="AJ169">
        <f>VLOOKUP(AJ168,AD129:AE209,2,TRUE)</f>
        <v>48440</v>
      </c>
      <c r="AK169" s="438"/>
      <c r="AL169" s="437"/>
      <c r="AM169" s="437"/>
    </row>
    <row r="170" spans="16:39" ht="20.100000000000001" hidden="1" customHeight="1" x14ac:dyDescent="0.3">
      <c r="P170">
        <v>2</v>
      </c>
      <c r="Q170">
        <v>2020</v>
      </c>
      <c r="U170" s="440"/>
      <c r="V170" s="440"/>
      <c r="W170" s="440"/>
      <c r="X170" s="440"/>
      <c r="Y170" s="440"/>
      <c r="Z170" s="1"/>
      <c r="AA170" s="1"/>
      <c r="AB170" s="1"/>
      <c r="AC170" s="1"/>
      <c r="AD170">
        <v>42</v>
      </c>
      <c r="AE170">
        <v>63660</v>
      </c>
      <c r="AF170">
        <v>65360</v>
      </c>
      <c r="AG170" s="435">
        <v>66330</v>
      </c>
      <c r="AH170" s="435">
        <v>66330</v>
      </c>
      <c r="AI170" s="435">
        <v>66330</v>
      </c>
      <c r="AK170" s="438">
        <f>AJ171-AJ169</f>
        <v>1350</v>
      </c>
      <c r="AL170" s="437"/>
      <c r="AM170" s="437"/>
    </row>
    <row r="171" spans="16:39" ht="20.100000000000001" hidden="1" customHeight="1" x14ac:dyDescent="0.3">
      <c r="P171">
        <v>3</v>
      </c>
      <c r="Q171">
        <v>2021</v>
      </c>
      <c r="U171" s="440"/>
      <c r="V171" s="440"/>
      <c r="W171" s="440"/>
      <c r="X171" s="440"/>
      <c r="Y171" s="440"/>
      <c r="Z171" s="1"/>
      <c r="AA171" s="1"/>
      <c r="AB171" s="1"/>
      <c r="AC171" s="1"/>
      <c r="AD171">
        <v>43</v>
      </c>
      <c r="AE171">
        <v>65360</v>
      </c>
      <c r="AF171">
        <v>67190</v>
      </c>
      <c r="AG171" s="435">
        <v>67990</v>
      </c>
      <c r="AH171" s="435">
        <v>67990</v>
      </c>
      <c r="AI171" s="435">
        <v>67990</v>
      </c>
      <c r="AJ171">
        <f>VLOOKUP(AJ169,AE129:AF209,2,TRUE)</f>
        <v>49790</v>
      </c>
      <c r="AK171" s="438"/>
      <c r="AL171" s="437"/>
      <c r="AM171" s="437"/>
    </row>
    <row r="172" spans="16:39" ht="20.100000000000001" hidden="1" customHeight="1" x14ac:dyDescent="0.3">
      <c r="P172">
        <v>4</v>
      </c>
      <c r="Q172">
        <v>2022</v>
      </c>
      <c r="AD172">
        <v>44</v>
      </c>
      <c r="AE172">
        <v>67190</v>
      </c>
      <c r="AF172">
        <v>69020</v>
      </c>
      <c r="AG172" s="435">
        <v>69750</v>
      </c>
      <c r="AH172" s="435">
        <v>69750</v>
      </c>
      <c r="AI172" s="435">
        <v>69750</v>
      </c>
      <c r="AK172" s="438"/>
      <c r="AL172" s="437"/>
      <c r="AM172" s="437"/>
    </row>
    <row r="173" spans="16:39" ht="20.100000000000001" hidden="1" customHeight="1" x14ac:dyDescent="0.3">
      <c r="P173">
        <v>5</v>
      </c>
      <c r="Q173">
        <v>2023</v>
      </c>
      <c r="U173" s="440"/>
      <c r="AD173">
        <v>45</v>
      </c>
      <c r="AE173">
        <v>69020</v>
      </c>
      <c r="AF173">
        <v>70850</v>
      </c>
      <c r="AG173" s="435">
        <v>71510</v>
      </c>
      <c r="AH173" s="435">
        <v>71510</v>
      </c>
      <c r="AI173" s="435">
        <v>71510</v>
      </c>
      <c r="AK173" s="438"/>
      <c r="AL173" s="437"/>
      <c r="AM173" s="437"/>
    </row>
    <row r="174" spans="16:39" ht="20.100000000000001" hidden="1" customHeight="1" x14ac:dyDescent="0.3">
      <c r="P174">
        <v>6</v>
      </c>
      <c r="Q174">
        <v>2024</v>
      </c>
      <c r="U174" s="440"/>
      <c r="AD174">
        <v>46</v>
      </c>
      <c r="AE174">
        <v>70850</v>
      </c>
      <c r="AF174">
        <v>72810</v>
      </c>
      <c r="AG174" s="435">
        <v>73270</v>
      </c>
      <c r="AH174" s="435">
        <v>73270</v>
      </c>
      <c r="AI174" s="435">
        <v>73270</v>
      </c>
      <c r="AK174" s="438"/>
      <c r="AL174" s="437"/>
      <c r="AM174" s="437"/>
    </row>
    <row r="175" spans="16:39" ht="20.100000000000001" hidden="1" customHeight="1" x14ac:dyDescent="0.3">
      <c r="P175">
        <v>7</v>
      </c>
      <c r="Q175">
        <v>2025</v>
      </c>
      <c r="U175" s="440"/>
      <c r="AD175">
        <v>47</v>
      </c>
      <c r="AE175">
        <v>72810</v>
      </c>
      <c r="AF175">
        <v>74770</v>
      </c>
      <c r="AG175" s="435">
        <v>75150</v>
      </c>
      <c r="AH175" s="435">
        <v>75150</v>
      </c>
      <c r="AI175" s="435">
        <v>75150</v>
      </c>
      <c r="AK175" s="438"/>
      <c r="AL175" s="437"/>
      <c r="AM175" s="437"/>
    </row>
    <row r="176" spans="16:39" ht="20.100000000000001" hidden="1" customHeight="1" x14ac:dyDescent="0.3">
      <c r="P176">
        <v>8</v>
      </c>
      <c r="Q176">
        <v>2026</v>
      </c>
      <c r="U176" s="440"/>
      <c r="AD176">
        <v>48</v>
      </c>
      <c r="AE176">
        <v>74770</v>
      </c>
      <c r="AF176">
        <v>76730</v>
      </c>
      <c r="AG176" s="435">
        <v>77030</v>
      </c>
      <c r="AH176" s="435">
        <v>77030</v>
      </c>
      <c r="AI176" s="435">
        <v>77030</v>
      </c>
      <c r="AK176" s="438"/>
      <c r="AL176" s="437"/>
      <c r="AM176" s="437"/>
    </row>
    <row r="177" spans="16:39" ht="20.100000000000001" hidden="1" customHeight="1" x14ac:dyDescent="0.3">
      <c r="P177">
        <v>9</v>
      </c>
      <c r="Q177">
        <v>2027</v>
      </c>
      <c r="U177" s="444" t="str">
        <f ca="1">CONCATENATE("Present Scale of Pay -  ",X195,"                   Fixed Scale of Pay -  ",V195,"                   Employees Code -  ",M13,"               AAS w.e.f  -   ",AP121)</f>
        <v>Present Scale of Pay -  44570- 127480                    Fixed Scale of Pay -  45830- 130580                   Employees Code -  093800230               AAS w.e.f  -   03/08/2025</v>
      </c>
      <c r="AD177">
        <v>49</v>
      </c>
      <c r="AE177">
        <v>76730</v>
      </c>
      <c r="AF177">
        <v>78820</v>
      </c>
      <c r="AG177" s="435">
        <v>78910</v>
      </c>
      <c r="AH177" s="435">
        <v>78910</v>
      </c>
      <c r="AI177" s="435">
        <v>78910</v>
      </c>
      <c r="AK177" s="438"/>
      <c r="AL177" s="437"/>
      <c r="AM177" s="437"/>
    </row>
    <row r="178" spans="16:39" ht="20.100000000000001" hidden="1" customHeight="1" thickBot="1" x14ac:dyDescent="0.35">
      <c r="AD178">
        <v>50</v>
      </c>
      <c r="AE178">
        <v>78820</v>
      </c>
      <c r="AF178">
        <v>80910</v>
      </c>
      <c r="AG178" s="435">
        <v>80930</v>
      </c>
      <c r="AH178" s="435">
        <v>80930</v>
      </c>
      <c r="AI178" s="435">
        <v>80930</v>
      </c>
      <c r="AK178" s="438"/>
      <c r="AL178" s="437"/>
      <c r="AM178" s="437"/>
    </row>
    <row r="179" spans="16:39" ht="20.100000000000001" hidden="1" customHeight="1" thickTop="1" x14ac:dyDescent="0.3">
      <c r="U179" s="445" t="s">
        <v>340</v>
      </c>
      <c r="V179" s="445" t="s">
        <v>33</v>
      </c>
      <c r="W179" s="446"/>
      <c r="X179" s="446"/>
      <c r="Y179" s="446"/>
      <c r="Z179" s="447"/>
      <c r="AD179">
        <v>51</v>
      </c>
      <c r="AE179">
        <v>80910</v>
      </c>
      <c r="AF179">
        <v>83000</v>
      </c>
      <c r="AG179" s="435">
        <v>82950</v>
      </c>
      <c r="AH179" s="435">
        <v>82950</v>
      </c>
      <c r="AI179" s="435">
        <v>82950</v>
      </c>
      <c r="AK179" s="438"/>
      <c r="AL179" s="437"/>
      <c r="AM179" s="437"/>
    </row>
    <row r="180" spans="16:39" ht="20.100000000000001" hidden="1" customHeight="1" x14ac:dyDescent="0.3">
      <c r="U180" s="445">
        <f ca="1">AT112</f>
        <v>12</v>
      </c>
      <c r="V180" s="445">
        <f>AC127</f>
        <v>2</v>
      </c>
      <c r="W180" s="440"/>
      <c r="X180" s="440"/>
      <c r="Y180" s="440"/>
      <c r="Z180" s="5"/>
      <c r="AD180">
        <v>52</v>
      </c>
      <c r="AE180">
        <v>83000</v>
      </c>
      <c r="AF180">
        <v>85240</v>
      </c>
      <c r="AG180" s="435">
        <v>84970</v>
      </c>
      <c r="AH180" s="435">
        <v>84970</v>
      </c>
      <c r="AI180" s="435">
        <v>84970</v>
      </c>
      <c r="AK180" s="438"/>
      <c r="AL180" s="437"/>
      <c r="AM180" s="437"/>
    </row>
    <row r="181" spans="16:39" ht="20.100000000000001" hidden="1" customHeight="1" x14ac:dyDescent="0.3">
      <c r="U181" s="448"/>
      <c r="V181" s="440">
        <v>6</v>
      </c>
      <c r="W181" s="440" t="s">
        <v>429</v>
      </c>
      <c r="X181" s="440"/>
      <c r="Y181" s="440"/>
      <c r="Z181" s="5"/>
      <c r="AD181">
        <v>53</v>
      </c>
      <c r="AE181">
        <v>85240</v>
      </c>
      <c r="AF181">
        <v>87480</v>
      </c>
      <c r="AG181" s="435">
        <v>87130</v>
      </c>
      <c r="AH181" s="435">
        <v>87130</v>
      </c>
      <c r="AI181" s="435">
        <v>87130</v>
      </c>
      <c r="AK181" s="438"/>
      <c r="AL181" s="437"/>
      <c r="AM181" s="437"/>
    </row>
    <row r="182" spans="16:39" ht="20.100000000000001" hidden="1" customHeight="1" x14ac:dyDescent="0.3">
      <c r="U182" s="448"/>
      <c r="V182" s="440">
        <v>12</v>
      </c>
      <c r="W182" s="440" t="s">
        <v>27</v>
      </c>
      <c r="X182" s="440"/>
      <c r="Y182" s="440"/>
      <c r="Z182" s="5"/>
      <c r="AD182">
        <v>54</v>
      </c>
      <c r="AE182">
        <v>87480</v>
      </c>
      <c r="AF182">
        <v>89720</v>
      </c>
      <c r="AG182" s="435">
        <v>89290</v>
      </c>
      <c r="AH182" s="435">
        <v>89290</v>
      </c>
      <c r="AI182" s="435">
        <v>89290</v>
      </c>
      <c r="AK182" s="438"/>
      <c r="AL182" s="437"/>
      <c r="AM182" s="437"/>
    </row>
    <row r="183" spans="16:39" ht="20.100000000000001" hidden="1" customHeight="1" x14ac:dyDescent="0.3">
      <c r="U183" s="448"/>
      <c r="V183" s="440">
        <v>18</v>
      </c>
      <c r="W183" s="440" t="s">
        <v>31</v>
      </c>
      <c r="X183" s="440"/>
      <c r="Y183" s="440"/>
      <c r="Z183" s="5"/>
      <c r="AD183">
        <v>55</v>
      </c>
      <c r="AE183">
        <v>89720</v>
      </c>
      <c r="AF183">
        <v>92110</v>
      </c>
      <c r="AG183" s="435">
        <v>91450</v>
      </c>
      <c r="AH183" s="435">
        <v>91450</v>
      </c>
      <c r="AI183" s="435">
        <v>91450</v>
      </c>
      <c r="AK183" s="438"/>
      <c r="AL183" s="437"/>
      <c r="AM183" s="437"/>
    </row>
    <row r="184" spans="16:39" ht="20.100000000000001" hidden="1" customHeight="1" x14ac:dyDescent="0.3">
      <c r="U184" s="448"/>
      <c r="V184" s="440">
        <v>24</v>
      </c>
      <c r="W184" s="440" t="s">
        <v>622</v>
      </c>
      <c r="X184" s="440"/>
      <c r="Y184" s="440"/>
      <c r="Z184" s="5"/>
      <c r="AD184">
        <v>56</v>
      </c>
      <c r="AE184">
        <v>92110</v>
      </c>
      <c r="AF184">
        <v>94500</v>
      </c>
      <c r="AG184" s="435">
        <v>93780</v>
      </c>
      <c r="AH184" s="435">
        <v>93780</v>
      </c>
      <c r="AI184" s="435">
        <v>93780</v>
      </c>
      <c r="AK184" s="438"/>
      <c r="AL184" s="437"/>
      <c r="AM184" s="437"/>
    </row>
    <row r="185" spans="16:39" ht="20.100000000000001" hidden="1" customHeight="1" x14ac:dyDescent="0.3">
      <c r="U185" s="448"/>
      <c r="V185" s="440">
        <v>30</v>
      </c>
      <c r="W185" s="440" t="s">
        <v>623</v>
      </c>
      <c r="X185" s="440"/>
      <c r="Y185" s="440"/>
      <c r="Z185" s="5"/>
      <c r="AD185">
        <v>57</v>
      </c>
      <c r="AE185">
        <v>94500</v>
      </c>
      <c r="AF185">
        <v>96890</v>
      </c>
      <c r="AG185" s="435">
        <v>96110</v>
      </c>
      <c r="AH185" s="435">
        <v>96110</v>
      </c>
      <c r="AI185" s="435">
        <v>96110</v>
      </c>
      <c r="AK185" s="438"/>
      <c r="AL185" s="437"/>
      <c r="AM185" s="437"/>
    </row>
    <row r="186" spans="16:39" ht="20.100000000000001" hidden="1" customHeight="1" x14ac:dyDescent="0.3">
      <c r="U186" s="448" t="s">
        <v>335</v>
      </c>
      <c r="V186" s="440" t="str">
        <f ca="1">VLOOKUP(U180,V181:W185,2,0)</f>
        <v>SPP-IA</v>
      </c>
      <c r="W186" s="440"/>
      <c r="X186" s="440"/>
      <c r="Y186" s="440"/>
      <c r="Z186" s="5"/>
      <c r="AD186">
        <v>58</v>
      </c>
      <c r="AE186">
        <v>96890</v>
      </c>
      <c r="AF186">
        <v>99430</v>
      </c>
      <c r="AG186" s="435">
        <v>98440</v>
      </c>
      <c r="AH186" s="435">
        <v>98440</v>
      </c>
      <c r="AI186" s="435">
        <v>98440</v>
      </c>
      <c r="AK186" s="438"/>
      <c r="AL186" s="437"/>
      <c r="AM186" s="437"/>
    </row>
    <row r="187" spans="16:39" ht="20.100000000000001" hidden="1" customHeight="1" x14ac:dyDescent="0.3">
      <c r="U187" s="448"/>
      <c r="V187" s="440"/>
      <c r="W187" s="440"/>
      <c r="X187" s="440"/>
      <c r="Y187" s="440"/>
      <c r="Z187" s="5"/>
      <c r="AD187">
        <v>59</v>
      </c>
      <c r="AE187">
        <v>99430</v>
      </c>
      <c r="AF187">
        <v>101970</v>
      </c>
      <c r="AG187" s="435">
        <v>100770</v>
      </c>
      <c r="AH187" s="435">
        <v>100770</v>
      </c>
      <c r="AI187" s="435">
        <v>100770</v>
      </c>
      <c r="AK187" s="438"/>
      <c r="AL187" s="437"/>
      <c r="AM187" s="437"/>
    </row>
    <row r="188" spans="16:39" ht="20.100000000000001" hidden="1" customHeight="1" x14ac:dyDescent="0.3">
      <c r="U188" s="449"/>
      <c r="V188" s="450"/>
      <c r="W188" s="450"/>
      <c r="X188" s="450"/>
      <c r="Y188" s="450"/>
      <c r="Z188" s="451"/>
      <c r="AD188">
        <v>60</v>
      </c>
      <c r="AE188">
        <v>101970</v>
      </c>
      <c r="AF188">
        <v>104510</v>
      </c>
      <c r="AG188" s="435">
        <v>103290</v>
      </c>
      <c r="AH188" s="435">
        <v>103290</v>
      </c>
      <c r="AI188" s="435">
        <v>103290</v>
      </c>
      <c r="AK188" s="438"/>
      <c r="AL188" s="437"/>
      <c r="AM188" s="437"/>
    </row>
    <row r="189" spans="16:39" ht="20.100000000000001" hidden="1" customHeight="1" x14ac:dyDescent="0.3">
      <c r="U189" s="449"/>
      <c r="V189" s="450"/>
      <c r="W189" s="450"/>
      <c r="X189" s="450"/>
      <c r="Y189" s="450"/>
      <c r="Z189" s="451"/>
      <c r="AD189">
        <v>61</v>
      </c>
      <c r="AE189">
        <v>104510</v>
      </c>
      <c r="AF189">
        <v>107210</v>
      </c>
      <c r="AG189" s="435">
        <v>105810</v>
      </c>
      <c r="AH189" s="435">
        <v>105810</v>
      </c>
      <c r="AI189" s="435">
        <v>105810</v>
      </c>
      <c r="AK189" s="438"/>
      <c r="AL189" s="437"/>
      <c r="AM189" s="437"/>
    </row>
    <row r="190" spans="16:39" ht="20.100000000000001" hidden="1" customHeight="1" x14ac:dyDescent="0.3">
      <c r="U190" s="449"/>
      <c r="V190" s="452" t="str">
        <f>W181</f>
        <v>Special Grade</v>
      </c>
      <c r="W190" s="450"/>
      <c r="X190" s="450">
        <v>6</v>
      </c>
      <c r="Y190" s="450"/>
      <c r="Z190" s="451"/>
      <c r="AA190" s="453"/>
      <c r="AD190">
        <v>62</v>
      </c>
      <c r="AE190">
        <v>107210</v>
      </c>
      <c r="AF190">
        <v>109910</v>
      </c>
      <c r="AG190" s="435">
        <v>108330</v>
      </c>
      <c r="AH190" s="435">
        <v>108330</v>
      </c>
      <c r="AI190" s="435">
        <v>108330</v>
      </c>
      <c r="AK190" s="437"/>
      <c r="AL190" s="437"/>
      <c r="AM190" s="437"/>
    </row>
    <row r="191" spans="16:39" ht="20.100000000000001" hidden="1" customHeight="1" x14ac:dyDescent="0.3">
      <c r="U191" s="449"/>
      <c r="V191" s="452" t="str">
        <f t="shared" ref="V191:V192" si="32">W182</f>
        <v>SPP-IA</v>
      </c>
      <c r="W191" s="450"/>
      <c r="X191" s="450">
        <v>12</v>
      </c>
      <c r="Y191" s="450"/>
      <c r="Z191" s="451"/>
      <c r="AA191" s="453"/>
      <c r="AD191">
        <v>63</v>
      </c>
      <c r="AE191">
        <v>109910</v>
      </c>
      <c r="AF191">
        <v>112610</v>
      </c>
      <c r="AG191" s="435">
        <v>110850</v>
      </c>
      <c r="AH191" s="435">
        <v>110850</v>
      </c>
      <c r="AI191" s="435">
        <v>110850</v>
      </c>
      <c r="AK191" s="437"/>
      <c r="AL191" s="437"/>
      <c r="AM191" s="437"/>
    </row>
    <row r="192" spans="16:39" ht="20.100000000000001" hidden="1" customHeight="1" x14ac:dyDescent="0.3">
      <c r="U192" s="449"/>
      <c r="V192" s="452" t="str">
        <f t="shared" si="32"/>
        <v>SPP-IB</v>
      </c>
      <c r="W192" s="450"/>
      <c r="X192" s="450">
        <v>18</v>
      </c>
      <c r="Y192" s="450"/>
      <c r="Z192" s="451"/>
      <c r="AA192" s="453"/>
      <c r="AD192">
        <v>64</v>
      </c>
      <c r="AE192">
        <v>112610</v>
      </c>
      <c r="AF192">
        <v>115500</v>
      </c>
      <c r="AG192" s="435">
        <v>110850</v>
      </c>
      <c r="AH192" s="435">
        <v>110850</v>
      </c>
      <c r="AI192" s="435">
        <v>110850</v>
      </c>
      <c r="AK192" s="437"/>
      <c r="AL192" s="437"/>
      <c r="AM192" s="437"/>
    </row>
    <row r="193" spans="21:33" ht="20.100000000000001" hidden="1" customHeight="1" x14ac:dyDescent="0.3">
      <c r="U193" s="449"/>
      <c r="V193" s="452" t="str">
        <f>W184</f>
        <v>SPP-IIA</v>
      </c>
      <c r="W193" s="450"/>
      <c r="X193" s="450">
        <v>24</v>
      </c>
      <c r="Y193" s="450"/>
      <c r="Z193" s="451"/>
      <c r="AA193" s="453"/>
      <c r="AD193">
        <v>65</v>
      </c>
      <c r="AE193">
        <v>115500</v>
      </c>
      <c r="AF193">
        <v>118390</v>
      </c>
      <c r="AG193" s="437"/>
    </row>
    <row r="194" spans="21:33" ht="20.100000000000001" hidden="1" customHeight="1" x14ac:dyDescent="0.3">
      <c r="U194" s="449"/>
      <c r="V194" s="452" t="str">
        <f>W185</f>
        <v>SPP-IIB</v>
      </c>
      <c r="W194" s="450"/>
      <c r="X194" s="450">
        <v>30</v>
      </c>
      <c r="Y194" s="450"/>
      <c r="Z194" s="451"/>
      <c r="AD194">
        <v>66</v>
      </c>
      <c r="AE194">
        <v>118390</v>
      </c>
      <c r="AF194">
        <v>121280</v>
      </c>
    </row>
    <row r="195" spans="21:33" ht="20.100000000000001" hidden="1" customHeight="1" x14ac:dyDescent="0.3">
      <c r="U195" s="449" t="str">
        <f ca="1">V186</f>
        <v>SPP-IA</v>
      </c>
      <c r="V195" s="450" t="str">
        <f>AJ166</f>
        <v>45830- 130580</v>
      </c>
      <c r="W195" s="450">
        <f ca="1">VLOOKUP(V186,V190:X194,3,0)</f>
        <v>12</v>
      </c>
      <c r="X195" s="450" t="str">
        <f>AJ163</f>
        <v xml:space="preserve">44570- 127480 </v>
      </c>
      <c r="Y195" s="450"/>
      <c r="Z195" s="451"/>
      <c r="AD195">
        <v>67</v>
      </c>
      <c r="AE195">
        <v>121280</v>
      </c>
      <c r="AF195">
        <v>124380</v>
      </c>
    </row>
    <row r="196" spans="21:33" ht="20.100000000000001" hidden="1" customHeight="1" x14ac:dyDescent="0.3">
      <c r="U196" s="449"/>
      <c r="V196" s="454"/>
      <c r="W196" s="450"/>
      <c r="X196" s="450"/>
      <c r="Y196" s="450"/>
      <c r="Z196" s="451"/>
      <c r="AD196">
        <v>68</v>
      </c>
      <c r="AE196">
        <v>124380</v>
      </c>
      <c r="AF196">
        <v>127480</v>
      </c>
    </row>
    <row r="197" spans="21:33" ht="20.100000000000001" hidden="1" customHeight="1" x14ac:dyDescent="0.3">
      <c r="U197" s="449"/>
      <c r="V197" s="450"/>
      <c r="W197" s="450"/>
      <c r="X197" s="450"/>
      <c r="Y197" s="450"/>
      <c r="Z197" s="451"/>
      <c r="AD197">
        <v>69</v>
      </c>
      <c r="AE197">
        <v>127480</v>
      </c>
      <c r="AF197">
        <v>130580</v>
      </c>
    </row>
    <row r="198" spans="21:33" ht="20.100000000000001" hidden="1" customHeight="1" x14ac:dyDescent="0.3">
      <c r="U198" s="449"/>
      <c r="V198" s="450"/>
      <c r="W198" s="450"/>
      <c r="X198" s="450"/>
      <c r="Y198" s="450"/>
      <c r="Z198" s="451"/>
      <c r="AD198">
        <v>70</v>
      </c>
      <c r="AE198">
        <v>130580</v>
      </c>
      <c r="AF198">
        <v>133900</v>
      </c>
    </row>
    <row r="199" spans="21:33" ht="20.100000000000001" hidden="1" customHeight="1" x14ac:dyDescent="0.3">
      <c r="U199" s="449"/>
      <c r="V199" s="450"/>
      <c r="W199" s="450"/>
      <c r="X199" s="450"/>
      <c r="Y199" s="450"/>
      <c r="Z199" s="451"/>
      <c r="AD199">
        <v>71</v>
      </c>
      <c r="AE199">
        <v>133900</v>
      </c>
      <c r="AF199">
        <v>137220</v>
      </c>
    </row>
    <row r="200" spans="21:33" ht="20.100000000000001" hidden="1" customHeight="1" x14ac:dyDescent="0.3">
      <c r="U200" s="449"/>
      <c r="V200" s="450"/>
      <c r="W200" s="450"/>
      <c r="X200" s="450"/>
      <c r="Y200" s="450"/>
      <c r="Z200" s="451"/>
      <c r="AD200">
        <v>72</v>
      </c>
      <c r="AE200">
        <v>137220</v>
      </c>
      <c r="AF200">
        <v>140540</v>
      </c>
    </row>
    <row r="201" spans="21:33" ht="20.100000000000001" hidden="1" customHeight="1" x14ac:dyDescent="0.3">
      <c r="U201" s="449"/>
      <c r="V201" s="450"/>
      <c r="W201" s="450"/>
      <c r="X201" s="450"/>
      <c r="Y201" s="450"/>
      <c r="Z201" s="451"/>
      <c r="AD201">
        <v>73</v>
      </c>
      <c r="AE201">
        <v>140540</v>
      </c>
      <c r="AF201">
        <v>144150</v>
      </c>
    </row>
    <row r="202" spans="21:33" ht="20.100000000000001" hidden="1" customHeight="1" x14ac:dyDescent="0.3">
      <c r="U202" s="449"/>
      <c r="V202" s="450"/>
      <c r="W202" s="450"/>
      <c r="X202" s="450"/>
      <c r="Y202" s="450"/>
      <c r="Z202" s="451"/>
      <c r="AD202">
        <v>74</v>
      </c>
      <c r="AE202">
        <v>144150</v>
      </c>
      <c r="AF202">
        <v>147760</v>
      </c>
    </row>
    <row r="203" spans="21:33" ht="20.100000000000001" hidden="1" customHeight="1" thickBot="1" x14ac:dyDescent="0.35">
      <c r="U203" s="455"/>
      <c r="V203" s="456"/>
      <c r="W203" s="456"/>
      <c r="X203" s="456"/>
      <c r="Y203" s="456"/>
      <c r="Z203" s="8"/>
      <c r="AD203">
        <v>75</v>
      </c>
      <c r="AE203">
        <v>147760</v>
      </c>
      <c r="AF203">
        <v>151370</v>
      </c>
    </row>
    <row r="204" spans="21:33" ht="20.100000000000001" hidden="1" customHeight="1" thickTop="1" x14ac:dyDescent="0.3">
      <c r="AD204">
        <v>76</v>
      </c>
      <c r="AE204">
        <v>151370</v>
      </c>
      <c r="AF204">
        <v>154980</v>
      </c>
    </row>
    <row r="205" spans="21:33" ht="20.100000000000001" hidden="1" customHeight="1" x14ac:dyDescent="0.3">
      <c r="AD205">
        <v>77</v>
      </c>
      <c r="AE205">
        <v>154980</v>
      </c>
      <c r="AF205">
        <v>158880</v>
      </c>
    </row>
    <row r="206" spans="21:33" ht="20.100000000000001" hidden="1" customHeight="1" x14ac:dyDescent="0.3">
      <c r="AD206">
        <v>78</v>
      </c>
      <c r="AE206">
        <v>158880</v>
      </c>
      <c r="AF206">
        <v>162780</v>
      </c>
    </row>
    <row r="207" spans="21:33" ht="20.100000000000001" hidden="1" customHeight="1" x14ac:dyDescent="0.3">
      <c r="AD207">
        <v>79</v>
      </c>
      <c r="AE207">
        <v>162780</v>
      </c>
      <c r="AF207">
        <v>166680</v>
      </c>
    </row>
    <row r="208" spans="21:33" ht="20.100000000000001" hidden="1" customHeight="1" x14ac:dyDescent="0.3">
      <c r="AD208">
        <v>80</v>
      </c>
      <c r="AE208">
        <v>166680</v>
      </c>
      <c r="AF208">
        <v>170580</v>
      </c>
    </row>
    <row r="209" spans="30:32" ht="20.100000000000001" hidden="1" customHeight="1" x14ac:dyDescent="0.3">
      <c r="AD209">
        <v>81</v>
      </c>
      <c r="AE209">
        <v>170580</v>
      </c>
      <c r="AF209">
        <v>170580</v>
      </c>
    </row>
    <row r="210" spans="30:32" ht="20.100000000000001" hidden="1" customHeight="1" x14ac:dyDescent="0.3"/>
    <row r="211" spans="30:32" ht="20.100000000000001" hidden="1" customHeight="1" x14ac:dyDescent="0.3"/>
    <row r="212" spans="30:32" ht="20.100000000000001" hidden="1" customHeight="1" x14ac:dyDescent="0.3"/>
    <row r="213" spans="30:32" ht="20.100000000000001" hidden="1" customHeight="1" x14ac:dyDescent="0.3"/>
    <row r="214" spans="30:32" ht="20.100000000000001" hidden="1" customHeight="1" x14ac:dyDescent="0.3"/>
    <row r="215" spans="30:32" ht="20.100000000000001" hidden="1" customHeight="1" x14ac:dyDescent="0.3"/>
    <row r="216" spans="30:32" ht="20.100000000000001" hidden="1" customHeight="1" x14ac:dyDescent="0.3"/>
    <row r="217" spans="30:32" ht="20.100000000000001" hidden="1" customHeight="1" x14ac:dyDescent="0.3"/>
    <row r="218" spans="30:32" ht="20.100000000000001" hidden="1" customHeight="1" x14ac:dyDescent="0.3"/>
    <row r="219" spans="30:32" ht="20.100000000000001" hidden="1" customHeight="1" x14ac:dyDescent="0.3"/>
    <row r="220" spans="30:32" ht="20.100000000000001" hidden="1" customHeight="1" x14ac:dyDescent="0.3"/>
  </sheetData>
  <sheetProtection algorithmName="SHA-512" hashValue="wT7+KtQqlYMQ5a0T6jbJPQ2feX65aWc6Ym9Ea1Hv0EKAUqB2XvInv2d2IM3fNov/uaS7M3X0S4ExfMIiW9lOAQ==" saltValue="KHkePHkf9+0HmYe5A6dKgg==" spinCount="100000" sheet="1" selectLockedCells="1"/>
  <customSheetViews>
    <customSheetView guid="{273071D3-FB9C-4EEE-9E66-E5AF33BB4F07}" hiddenRows="1">
      <selection activeCell="R2" sqref="R2"/>
      <pageMargins left="0.7" right="0.7" top="0.75" bottom="0.75" header="0.3" footer="0.3"/>
      <pageSetup orientation="portrait" horizontalDpi="300" verticalDpi="300" r:id="rId1"/>
    </customSheetView>
    <customSheetView guid="{8E5F44A5-282F-4805-BE8E-D8C2603F6F93}" showGridLines="0" showRowCol="0" hiddenRows="1">
      <selection activeCell="Q3" sqref="Q3"/>
      <pageMargins left="0.7" right="0.7" top="0.75" bottom="0.75" header="0.3" footer="0.3"/>
      <pageSetup orientation="portrait" horizontalDpi="300" verticalDpi="300" r:id="rId2"/>
    </customSheetView>
    <customSheetView guid="{41A2F7D9-820C-42B6-9554-4F6DCEAAE92D}" showGridLines="0" showRowCol="0" hiddenRows="1" hiddenColumns="1">
      <selection activeCell="R5" sqref="R5"/>
      <pageMargins left="0.7" right="0.7" top="0.75" bottom="0.75" header="0.3" footer="0.3"/>
      <pageSetup orientation="portrait" horizontalDpi="300" verticalDpi="300" r:id="rId3"/>
    </customSheetView>
    <customSheetView guid="{E5021683-C8A4-4A05-B358-A7846A6BB2DB}" hiddenRows="1" hiddenColumns="1">
      <selection activeCell="I3" sqref="I3"/>
      <pageMargins left="0.7" right="0.7" top="0.75" bottom="0.75" header="0.3" footer="0.3"/>
      <pageSetup orientation="portrait" horizontalDpi="300" verticalDpi="300" r:id="rId4"/>
    </customSheetView>
    <customSheetView guid="{404D0739-D685-4D16-97F7-FD0448EBF6FA}" showGridLines="0" showRowCol="0" hiddenRows="1">
      <selection activeCell="L14" sqref="L14"/>
      <pageMargins left="0.7" right="0.7" top="0.75" bottom="0.75" header="0.3" footer="0.3"/>
      <pageSetup orientation="portrait" horizontalDpi="300" verticalDpi="300" r:id="rId5"/>
    </customSheetView>
    <customSheetView guid="{251BCA92-4A2D-4049-8601-34286741627A}" showGridLines="0" showRowCol="0" hiddenRows="1">
      <selection activeCell="R6" sqref="R6"/>
      <pageMargins left="0.7" right="0.7" top="0.75" bottom="0.75" header="0.3" footer="0.3"/>
      <pageSetup orientation="portrait" horizontalDpi="300" verticalDpi="300" r:id="rId6"/>
    </customSheetView>
    <customSheetView guid="{63E57F7B-AFB9-4A4F-BEE9-A87886FE080E}" showGridLines="0" showRowCol="0" hiddenRows="1" hiddenColumns="1">
      <selection activeCell="J2" sqref="J2:M8"/>
      <pageMargins left="0.7" right="0.7" top="0.75" bottom="0.75" header="0.3" footer="0.3"/>
      <pageSetup orientation="portrait" horizontalDpi="300" verticalDpi="300" r:id="rId7"/>
    </customSheetView>
    <customSheetView guid="{45332106-F8B0-418B-85FB-E7866DCCFF19}" showGridLines="0" showRowCol="0" hiddenRows="1" hiddenColumns="1">
      <selection activeCell="J2" sqref="J2:M8"/>
      <pageMargins left="0.7" right="0.7" top="0.75" bottom="0.75" header="0.3" footer="0.3"/>
      <pageSetup orientation="portrait" horizontalDpi="300" verticalDpi="300" r:id="rId8"/>
    </customSheetView>
    <customSheetView guid="{A4554EAF-6521-4F63-ACD6-CAABB50734DB}" hiddenRows="1" hiddenColumns="1">
      <selection activeCell="I3" sqref="I3"/>
      <pageMargins left="0.7" right="0.7" top="0.75" bottom="0.75" header="0.3" footer="0.3"/>
      <pageSetup orientation="portrait" horizontalDpi="300" verticalDpi="300" r:id="rId9"/>
    </customSheetView>
    <customSheetView guid="{9AC6DA92-C651-431E-B4B1-E1078971B466}" showGridLines="0" showRowCol="0" hiddenRows="1" hiddenColumns="1">
      <selection activeCell="D10" sqref="D10"/>
      <pageMargins left="0.7" right="0.7" top="0.75" bottom="0.75" header="0.3" footer="0.3"/>
      <pageSetup orientation="portrait" horizontalDpi="300" verticalDpi="300" r:id="rId10"/>
    </customSheetView>
    <customSheetView guid="{ABC4C9E3-EC83-4012-B44A-3DB3905ECA7F}" showGridLines="0" showRowCol="0" hiddenRows="1" hiddenColumns="1">
      <selection activeCell="R6" sqref="R6"/>
      <pageMargins left="0.7" right="0.7" top="0.75" bottom="0.75" header="0.3" footer="0.3"/>
      <pageSetup orientation="portrait" horizontalDpi="300" verticalDpi="300" r:id="rId11"/>
    </customSheetView>
    <customSheetView guid="{F9CAC060-9643-4698-8DD2-B638981AFFFB}" showGridLines="0" showRowCol="0" hiddenRows="1" hiddenColumns="1">
      <selection activeCell="R6" sqref="R6"/>
      <pageMargins left="0.7" right="0.7" top="0.75" bottom="0.75" header="0.3" footer="0.3"/>
      <pageSetup orientation="portrait" horizontalDpi="300" verticalDpi="300" r:id="rId12"/>
    </customSheetView>
  </customSheetViews>
  <mergeCells count="57">
    <mergeCell ref="E10:G10"/>
    <mergeCell ref="C13:D13"/>
    <mergeCell ref="N6:N21"/>
    <mergeCell ref="E11:G11"/>
    <mergeCell ref="E12:G12"/>
    <mergeCell ref="E13:G13"/>
    <mergeCell ref="E14:F14"/>
    <mergeCell ref="I13:L13"/>
    <mergeCell ref="I14:L14"/>
    <mergeCell ref="AJ126:AM127"/>
    <mergeCell ref="I17:L17"/>
    <mergeCell ref="I18:L18"/>
    <mergeCell ref="O6:Q6"/>
    <mergeCell ref="C21:D21"/>
    <mergeCell ref="E18:G18"/>
    <mergeCell ref="C19:D19"/>
    <mergeCell ref="C17:D17"/>
    <mergeCell ref="C12:D12"/>
    <mergeCell ref="C14:D14"/>
    <mergeCell ref="E21:F21"/>
    <mergeCell ref="B26:R26"/>
    <mergeCell ref="B4:B22"/>
    <mergeCell ref="T21:T22"/>
    <mergeCell ref="I21:J21"/>
    <mergeCell ref="I15:L15"/>
    <mergeCell ref="M2:P2"/>
    <mergeCell ref="C9:D9"/>
    <mergeCell ref="C6:G6"/>
    <mergeCell ref="I6:M6"/>
    <mergeCell ref="I7:L7"/>
    <mergeCell ref="I8:L8"/>
    <mergeCell ref="I9:L9"/>
    <mergeCell ref="F7:G7"/>
    <mergeCell ref="C7:D7"/>
    <mergeCell ref="C8:D8"/>
    <mergeCell ref="C4:Q4"/>
    <mergeCell ref="B3:R3"/>
    <mergeCell ref="R4:R22"/>
    <mergeCell ref="I11:J11"/>
    <mergeCell ref="F17:G17"/>
    <mergeCell ref="O13:Q13"/>
    <mergeCell ref="B24:R24"/>
    <mergeCell ref="E9:G9"/>
    <mergeCell ref="C20:D20"/>
    <mergeCell ref="E20:G20"/>
    <mergeCell ref="I19:L19"/>
    <mergeCell ref="I20:L20"/>
    <mergeCell ref="H6:H21"/>
    <mergeCell ref="C16:D16"/>
    <mergeCell ref="C18:D18"/>
    <mergeCell ref="C11:D11"/>
    <mergeCell ref="C10:D10"/>
    <mergeCell ref="E16:G16"/>
    <mergeCell ref="E19:G19"/>
    <mergeCell ref="C15:G15"/>
    <mergeCell ref="I10:L10"/>
    <mergeCell ref="O7:Q12"/>
  </mergeCells>
  <phoneticPr fontId="102" type="noConversion"/>
  <conditionalFormatting sqref="T8:Y13">
    <cfRule type="colorScale" priority="1">
      <colorScale>
        <cfvo type="min"/>
        <cfvo type="max"/>
        <color rgb="FFF8696B"/>
        <color rgb="FFFCFCFF"/>
      </colorScale>
    </cfRule>
  </conditionalFormatting>
  <pageMargins left="0.7" right="0.7" top="0.75" bottom="0.75" header="0.3" footer="0.3"/>
  <pageSetup orientation="portrait" horizontalDpi="300" verticalDpi="300" r:id="rId13"/>
  <ignoredErrors>
    <ignoredError sqref="BO132 BA132 BF132" formula="1"/>
    <ignoredError sqref="M13" numberStoredAsText="1"/>
  </ignoredErrors>
  <drawing r:id="rId14"/>
  <legacyDrawing r:id="rId15"/>
  <mc:AlternateContent xmlns:mc="http://schemas.openxmlformats.org/markup-compatibility/2006">
    <mc:Choice Requires="x14">
      <controls>
        <mc:AlternateContent xmlns:mc="http://schemas.openxmlformats.org/markup-compatibility/2006">
          <mc:Choice Requires="x14">
            <control shapeId="17015" r:id="rId16" name="Drop Down 1655">
              <controlPr locked="0" defaultSize="0" autoLine="0" autoPict="0">
                <anchor moveWithCells="1" sizeWithCells="1">
                  <from>
                    <xdr:col>43</xdr:col>
                    <xdr:colOff>495300</xdr:colOff>
                    <xdr:row>101</xdr:row>
                    <xdr:rowOff>190500</xdr:rowOff>
                  </from>
                  <to>
                    <xdr:col>44</xdr:col>
                    <xdr:colOff>388620</xdr:colOff>
                    <xdr:row>102</xdr:row>
                    <xdr:rowOff>198120</xdr:rowOff>
                  </to>
                </anchor>
              </controlPr>
            </control>
          </mc:Choice>
        </mc:AlternateContent>
        <mc:AlternateContent xmlns:mc="http://schemas.openxmlformats.org/markup-compatibility/2006">
          <mc:Choice Requires="x14">
            <control shapeId="17144" r:id="rId17" name="Drop Down 1784">
              <controlPr locked="0" defaultSize="0" autoLine="0" autoPict="0">
                <anchor moveWithCells="1" sizeWithCells="1">
                  <from>
                    <xdr:col>12</xdr:col>
                    <xdr:colOff>15240</xdr:colOff>
                    <xdr:row>13</xdr:row>
                    <xdr:rowOff>38100</xdr:rowOff>
                  </from>
                  <to>
                    <xdr:col>13</xdr:col>
                    <xdr:colOff>0</xdr:colOff>
                    <xdr:row>14</xdr:row>
                    <xdr:rowOff>22860</xdr:rowOff>
                  </to>
                </anchor>
              </controlPr>
            </control>
          </mc:Choice>
        </mc:AlternateContent>
        <mc:AlternateContent xmlns:mc="http://schemas.openxmlformats.org/markup-compatibility/2006">
          <mc:Choice Requires="x14">
            <control shapeId="17147" r:id="rId18" name="Drop Down 1787">
              <controlPr locked="0" defaultSize="0" autoLine="0" autoPict="0">
                <anchor moveWithCells="1" sizeWithCells="1">
                  <from>
                    <xdr:col>4</xdr:col>
                    <xdr:colOff>7620</xdr:colOff>
                    <xdr:row>7</xdr:row>
                    <xdr:rowOff>7620</xdr:rowOff>
                  </from>
                  <to>
                    <xdr:col>4</xdr:col>
                    <xdr:colOff>464820</xdr:colOff>
                    <xdr:row>8</xdr:row>
                    <xdr:rowOff>0</xdr:rowOff>
                  </to>
                </anchor>
              </controlPr>
            </control>
          </mc:Choice>
        </mc:AlternateContent>
        <mc:AlternateContent xmlns:mc="http://schemas.openxmlformats.org/markup-compatibility/2006">
          <mc:Choice Requires="x14">
            <control shapeId="17148" r:id="rId19" name="Drop Down 1788">
              <controlPr locked="0" defaultSize="0" autoLine="0" autoPict="0">
                <anchor moveWithCells="1" sizeWithCells="1">
                  <from>
                    <xdr:col>5</xdr:col>
                    <xdr:colOff>7620</xdr:colOff>
                    <xdr:row>7</xdr:row>
                    <xdr:rowOff>7620</xdr:rowOff>
                  </from>
                  <to>
                    <xdr:col>6</xdr:col>
                    <xdr:colOff>0</xdr:colOff>
                    <xdr:row>8</xdr:row>
                    <xdr:rowOff>0</xdr:rowOff>
                  </to>
                </anchor>
              </controlPr>
            </control>
          </mc:Choice>
        </mc:AlternateContent>
        <mc:AlternateContent xmlns:mc="http://schemas.openxmlformats.org/markup-compatibility/2006">
          <mc:Choice Requires="x14">
            <control shapeId="17249" r:id="rId20" name="Drop Down 1889">
              <controlPr locked="0" defaultSize="0" autoLine="0" autoPict="0">
                <anchor moveWithCells="1" sizeWithCells="1">
                  <from>
                    <xdr:col>10</xdr:col>
                    <xdr:colOff>15240</xdr:colOff>
                    <xdr:row>20</xdr:row>
                    <xdr:rowOff>7620</xdr:rowOff>
                  </from>
                  <to>
                    <xdr:col>10</xdr:col>
                    <xdr:colOff>594360</xdr:colOff>
                    <xdr:row>20</xdr:row>
                    <xdr:rowOff>243840</xdr:rowOff>
                  </to>
                </anchor>
              </controlPr>
            </control>
          </mc:Choice>
        </mc:AlternateContent>
        <mc:AlternateContent xmlns:mc="http://schemas.openxmlformats.org/markup-compatibility/2006">
          <mc:Choice Requires="x14">
            <control shapeId="17281" r:id="rId21" name="Drop Down 1921">
              <controlPr locked="0" defaultSize="0" autoLine="0" autoPict="0">
                <anchor moveWithCells="1" sizeWithCells="1">
                  <from>
                    <xdr:col>12</xdr:col>
                    <xdr:colOff>15240</xdr:colOff>
                    <xdr:row>17</xdr:row>
                    <xdr:rowOff>7620</xdr:rowOff>
                  </from>
                  <to>
                    <xdr:col>13</xdr:col>
                    <xdr:colOff>0</xdr:colOff>
                    <xdr:row>17</xdr:row>
                    <xdr:rowOff>243840</xdr:rowOff>
                  </to>
                </anchor>
              </controlPr>
            </control>
          </mc:Choice>
        </mc:AlternateContent>
        <mc:AlternateContent xmlns:mc="http://schemas.openxmlformats.org/markup-compatibility/2006">
          <mc:Choice Requires="x14">
            <control shapeId="17325" r:id="rId22" name="Drop Down 1965">
              <controlPr locked="0" defaultSize="0" autoLine="0" autoPict="0">
                <anchor moveWithCells="1" sizeWithCells="1">
                  <from>
                    <xdr:col>4</xdr:col>
                    <xdr:colOff>7620</xdr:colOff>
                    <xdr:row>6</xdr:row>
                    <xdr:rowOff>7620</xdr:rowOff>
                  </from>
                  <to>
                    <xdr:col>4</xdr:col>
                    <xdr:colOff>457200</xdr:colOff>
                    <xdr:row>6</xdr:row>
                    <xdr:rowOff>236220</xdr:rowOff>
                  </to>
                </anchor>
              </controlPr>
            </control>
          </mc:Choice>
        </mc:AlternateContent>
        <mc:AlternateContent xmlns:mc="http://schemas.openxmlformats.org/markup-compatibility/2006">
          <mc:Choice Requires="x14">
            <control shapeId="17326" r:id="rId23" name="Drop Down 1966">
              <controlPr locked="0" defaultSize="0" autoLine="0" autoPict="0">
                <anchor moveWithCells="1" sizeWithCells="1">
                  <from>
                    <xdr:col>4</xdr:col>
                    <xdr:colOff>0</xdr:colOff>
                    <xdr:row>15</xdr:row>
                    <xdr:rowOff>243840</xdr:rowOff>
                  </from>
                  <to>
                    <xdr:col>4</xdr:col>
                    <xdr:colOff>464820</xdr:colOff>
                    <xdr:row>16</xdr:row>
                    <xdr:rowOff>236220</xdr:rowOff>
                  </to>
                </anchor>
              </controlPr>
            </control>
          </mc:Choice>
        </mc:AlternateContent>
        <mc:AlternateContent xmlns:mc="http://schemas.openxmlformats.org/markup-compatibility/2006">
          <mc:Choice Requires="x14">
            <control shapeId="17813" r:id="rId24" name="Drop Down 2453">
              <controlPr locked="0" defaultSize="0" autoLine="0" autoPict="0">
                <anchor moveWithCells="1" sizeWithCells="1">
                  <from>
                    <xdr:col>12</xdr:col>
                    <xdr:colOff>7620</xdr:colOff>
                    <xdr:row>11</xdr:row>
                    <xdr:rowOff>0</xdr:rowOff>
                  </from>
                  <to>
                    <xdr:col>12</xdr:col>
                    <xdr:colOff>594360</xdr:colOff>
                    <xdr:row>11</xdr:row>
                    <xdr:rowOff>236220</xdr:rowOff>
                  </to>
                </anchor>
              </controlPr>
            </control>
          </mc:Choice>
        </mc:AlternateContent>
        <mc:AlternateContent xmlns:mc="http://schemas.openxmlformats.org/markup-compatibility/2006">
          <mc:Choice Requires="x14">
            <control shapeId="17814" r:id="rId25" name="Drop Down 2454">
              <controlPr locked="0" defaultSize="0" autoLine="0" autoPict="0">
                <anchor moveWithCells="1" sizeWithCells="1">
                  <from>
                    <xdr:col>12</xdr:col>
                    <xdr:colOff>594360</xdr:colOff>
                    <xdr:row>10</xdr:row>
                    <xdr:rowOff>243840</xdr:rowOff>
                  </from>
                  <to>
                    <xdr:col>12</xdr:col>
                    <xdr:colOff>1219200</xdr:colOff>
                    <xdr:row>11</xdr:row>
                    <xdr:rowOff>228600</xdr:rowOff>
                  </to>
                </anchor>
              </controlPr>
            </control>
          </mc:Choice>
        </mc:AlternateContent>
        <mc:AlternateContent xmlns:mc="http://schemas.openxmlformats.org/markup-compatibility/2006">
          <mc:Choice Requires="x14">
            <control shapeId="23164" r:id="rId26" name="Drop Down 6780">
              <controlPr locked="0" defaultSize="0" autoLine="0" autoPict="0">
                <anchor moveWithCells="1" sizeWithCells="1">
                  <from>
                    <xdr:col>41</xdr:col>
                    <xdr:colOff>0</xdr:colOff>
                    <xdr:row>136</xdr:row>
                    <xdr:rowOff>7620</xdr:rowOff>
                  </from>
                  <to>
                    <xdr:col>42</xdr:col>
                    <xdr:colOff>594360</xdr:colOff>
                    <xdr:row>137</xdr:row>
                    <xdr:rowOff>83820</xdr:rowOff>
                  </to>
                </anchor>
              </controlPr>
            </control>
          </mc:Choice>
        </mc:AlternateContent>
        <mc:AlternateContent xmlns:mc="http://schemas.openxmlformats.org/markup-compatibility/2006">
          <mc:Choice Requires="x14">
            <control shapeId="24165" r:id="rId27" name="Drop Down 7781">
              <controlPr locked="0" defaultSize="0" autoLine="0" autoPict="0">
                <anchor moveWithCells="1" sizeWithCells="1">
                  <from>
                    <xdr:col>12</xdr:col>
                    <xdr:colOff>7620</xdr:colOff>
                    <xdr:row>10</xdr:row>
                    <xdr:rowOff>15240</xdr:rowOff>
                  </from>
                  <to>
                    <xdr:col>12</xdr:col>
                    <xdr:colOff>1219200</xdr:colOff>
                    <xdr:row>11</xdr:row>
                    <xdr:rowOff>0</xdr:rowOff>
                  </to>
                </anchor>
              </controlPr>
            </control>
          </mc:Choice>
        </mc:AlternateContent>
        <mc:AlternateContent xmlns:mc="http://schemas.openxmlformats.org/markup-compatibility/2006">
          <mc:Choice Requires="x14">
            <control shapeId="30496" r:id="rId28" name="Drop Down 12064">
              <controlPr locked="0" defaultSize="0" autoLine="0" autoPict="0">
                <anchor moveWithCells="1" sizeWithCells="1">
                  <from>
                    <xdr:col>49</xdr:col>
                    <xdr:colOff>60960</xdr:colOff>
                    <xdr:row>109</xdr:row>
                    <xdr:rowOff>152400</xdr:rowOff>
                  </from>
                  <to>
                    <xdr:col>50</xdr:col>
                    <xdr:colOff>91440</xdr:colOff>
                    <xdr:row>110</xdr:row>
                    <xdr:rowOff>160020</xdr:rowOff>
                  </to>
                </anchor>
              </controlPr>
            </control>
          </mc:Choice>
        </mc:AlternateContent>
        <mc:AlternateContent xmlns:mc="http://schemas.openxmlformats.org/markup-compatibility/2006">
          <mc:Choice Requires="x14">
            <control shapeId="32938" r:id="rId29" name="Drop Down 12458">
              <controlPr locked="0" defaultSize="0" autoLine="0" autoPict="0">
                <anchor moveWithCells="1" sizeWithCells="1">
                  <from>
                    <xdr:col>41</xdr:col>
                    <xdr:colOff>0</xdr:colOff>
                    <xdr:row>138</xdr:row>
                    <xdr:rowOff>7620</xdr:rowOff>
                  </from>
                  <to>
                    <xdr:col>42</xdr:col>
                    <xdr:colOff>594360</xdr:colOff>
                    <xdr:row>139</xdr:row>
                    <xdr:rowOff>83820</xdr:rowOff>
                  </to>
                </anchor>
              </controlPr>
            </control>
          </mc:Choice>
        </mc:AlternateContent>
        <mc:AlternateContent xmlns:mc="http://schemas.openxmlformats.org/markup-compatibility/2006">
          <mc:Choice Requires="x14">
            <control shapeId="32939" r:id="rId30" name="Drop Down 12459">
              <controlPr locked="0" defaultSize="0" autoLine="0" autoPict="0">
                <anchor moveWithCells="1" sizeWithCells="1">
                  <from>
                    <xdr:col>41</xdr:col>
                    <xdr:colOff>0</xdr:colOff>
                    <xdr:row>140</xdr:row>
                    <xdr:rowOff>7620</xdr:rowOff>
                  </from>
                  <to>
                    <xdr:col>42</xdr:col>
                    <xdr:colOff>594360</xdr:colOff>
                    <xdr:row>141</xdr:row>
                    <xdr:rowOff>83820</xdr:rowOff>
                  </to>
                </anchor>
              </controlPr>
            </control>
          </mc:Choice>
        </mc:AlternateContent>
        <mc:AlternateContent xmlns:mc="http://schemas.openxmlformats.org/markup-compatibility/2006">
          <mc:Choice Requires="x14">
            <control shapeId="32940" r:id="rId31" name="Drop Down 12460">
              <controlPr locked="0" defaultSize="0" autoLine="0" autoPict="0">
                <anchor moveWithCells="1" sizeWithCells="1">
                  <from>
                    <xdr:col>40</xdr:col>
                    <xdr:colOff>0</xdr:colOff>
                    <xdr:row>142</xdr:row>
                    <xdr:rowOff>7620</xdr:rowOff>
                  </from>
                  <to>
                    <xdr:col>41</xdr:col>
                    <xdr:colOff>601980</xdr:colOff>
                    <xdr:row>143</xdr:row>
                    <xdr:rowOff>83820</xdr:rowOff>
                  </to>
                </anchor>
              </controlPr>
            </control>
          </mc:Choice>
        </mc:AlternateContent>
        <mc:AlternateContent xmlns:mc="http://schemas.openxmlformats.org/markup-compatibility/2006">
          <mc:Choice Requires="x14">
            <control shapeId="32944" r:id="rId32" name="Drop Down 12464">
              <controlPr locked="0" defaultSize="0" autoLine="0" autoPict="0">
                <anchor moveWithCells="1" sizeWithCells="1">
                  <from>
                    <xdr:col>12</xdr:col>
                    <xdr:colOff>15240</xdr:colOff>
                    <xdr:row>7</xdr:row>
                    <xdr:rowOff>0</xdr:rowOff>
                  </from>
                  <to>
                    <xdr:col>13</xdr:col>
                    <xdr:colOff>0</xdr:colOff>
                    <xdr:row>7</xdr:row>
                    <xdr:rowOff>236220</xdr:rowOff>
                  </to>
                </anchor>
              </controlPr>
            </control>
          </mc:Choice>
        </mc:AlternateContent>
        <mc:AlternateContent xmlns:mc="http://schemas.openxmlformats.org/markup-compatibility/2006">
          <mc:Choice Requires="x14">
            <control shapeId="32945" r:id="rId33" name="Drop Down 12465">
              <controlPr locked="0" defaultSize="0" autoLine="0" autoPict="0">
                <anchor moveWithCells="1" sizeWithCells="1">
                  <from>
                    <xdr:col>12</xdr:col>
                    <xdr:colOff>15240</xdr:colOff>
                    <xdr:row>8</xdr:row>
                    <xdr:rowOff>7620</xdr:rowOff>
                  </from>
                  <to>
                    <xdr:col>13</xdr:col>
                    <xdr:colOff>0</xdr:colOff>
                    <xdr:row>8</xdr:row>
                    <xdr:rowOff>243840</xdr:rowOff>
                  </to>
                </anchor>
              </controlPr>
            </control>
          </mc:Choice>
        </mc:AlternateContent>
        <mc:AlternateContent xmlns:mc="http://schemas.openxmlformats.org/markup-compatibility/2006">
          <mc:Choice Requires="x14">
            <control shapeId="32946" r:id="rId34" name="Drop Down 12466">
              <controlPr locked="0" defaultSize="0" autoLine="0" autoPict="0">
                <anchor moveWithCells="1" sizeWithCells="1">
                  <from>
                    <xdr:col>12</xdr:col>
                    <xdr:colOff>15240</xdr:colOff>
                    <xdr:row>6</xdr:row>
                    <xdr:rowOff>0</xdr:rowOff>
                  </from>
                  <to>
                    <xdr:col>13</xdr:col>
                    <xdr:colOff>0</xdr:colOff>
                    <xdr:row>6</xdr:row>
                    <xdr:rowOff>236220</xdr:rowOff>
                  </to>
                </anchor>
              </controlPr>
            </control>
          </mc:Choice>
        </mc:AlternateContent>
        <mc:AlternateContent xmlns:mc="http://schemas.openxmlformats.org/markup-compatibility/2006">
          <mc:Choice Requires="x14">
            <control shapeId="32947" r:id="rId35" name="Drop Down 12467">
              <controlPr locked="0" defaultSize="0" autoLine="0" autoPict="0">
                <anchor moveWithCells="1" sizeWithCells="1">
                  <from>
                    <xdr:col>36</xdr:col>
                    <xdr:colOff>342900</xdr:colOff>
                    <xdr:row>137</xdr:row>
                    <xdr:rowOff>7620</xdr:rowOff>
                  </from>
                  <to>
                    <xdr:col>39</xdr:col>
                    <xdr:colOff>22860</xdr:colOff>
                    <xdr:row>138</xdr:row>
                    <xdr:rowOff>83820</xdr:rowOff>
                  </to>
                </anchor>
              </controlPr>
            </control>
          </mc:Choice>
        </mc:AlternateContent>
        <mc:AlternateContent xmlns:mc="http://schemas.openxmlformats.org/markup-compatibility/2006">
          <mc:Choice Requires="x14">
            <control shapeId="32948" r:id="rId36" name="Drop Down 12468">
              <controlPr locked="0" defaultSize="0" autoLine="0" autoPict="0">
                <anchor moveWithCells="1" sizeWithCells="1">
                  <from>
                    <xdr:col>5</xdr:col>
                    <xdr:colOff>830580</xdr:colOff>
                    <xdr:row>7</xdr:row>
                    <xdr:rowOff>7620</xdr:rowOff>
                  </from>
                  <to>
                    <xdr:col>6</xdr:col>
                    <xdr:colOff>822960</xdr:colOff>
                    <xdr:row>7</xdr:row>
                    <xdr:rowOff>236220</xdr:rowOff>
                  </to>
                </anchor>
              </controlPr>
            </control>
          </mc:Choice>
        </mc:AlternateContent>
        <mc:AlternateContent xmlns:mc="http://schemas.openxmlformats.org/markup-compatibility/2006">
          <mc:Choice Requires="x14">
            <control shapeId="32956" r:id="rId37" name="Drop Down 12476">
              <controlPr locked="0" defaultSize="0" autoLine="0" autoPict="0">
                <anchor moveWithCells="1" sizeWithCells="1">
                  <from>
                    <xdr:col>11</xdr:col>
                    <xdr:colOff>297180</xdr:colOff>
                    <xdr:row>19</xdr:row>
                    <xdr:rowOff>22860</xdr:rowOff>
                  </from>
                  <to>
                    <xdr:col>12</xdr:col>
                    <xdr:colOff>129540</xdr:colOff>
                    <xdr:row>20</xdr:row>
                    <xdr:rowOff>7620</xdr:rowOff>
                  </to>
                </anchor>
              </controlPr>
            </control>
          </mc:Choice>
        </mc:AlternateContent>
        <mc:AlternateContent xmlns:mc="http://schemas.openxmlformats.org/markup-compatibility/2006">
          <mc:Choice Requires="x14">
            <control shapeId="32957" r:id="rId38" name="Drop Down 12477">
              <controlPr locked="0" defaultSize="0" autoLine="0" autoPict="0">
                <anchor moveWithCells="1" sizeWithCells="1">
                  <from>
                    <xdr:col>12</xdr:col>
                    <xdr:colOff>137160</xdr:colOff>
                    <xdr:row>19</xdr:row>
                    <xdr:rowOff>15240</xdr:rowOff>
                  </from>
                  <to>
                    <xdr:col>12</xdr:col>
                    <xdr:colOff>678180</xdr:colOff>
                    <xdr:row>20</xdr:row>
                    <xdr:rowOff>0</xdr:rowOff>
                  </to>
                </anchor>
              </controlPr>
            </control>
          </mc:Choice>
        </mc:AlternateContent>
        <mc:AlternateContent xmlns:mc="http://schemas.openxmlformats.org/markup-compatibility/2006">
          <mc:Choice Requires="x14">
            <control shapeId="32958" r:id="rId39" name="Drop Down 12478">
              <controlPr locked="0" defaultSize="0" autoLine="0" autoPict="0">
                <anchor moveWithCells="1" sizeWithCells="1">
                  <from>
                    <xdr:col>12</xdr:col>
                    <xdr:colOff>685800</xdr:colOff>
                    <xdr:row>19</xdr:row>
                    <xdr:rowOff>15240</xdr:rowOff>
                  </from>
                  <to>
                    <xdr:col>13</xdr:col>
                    <xdr:colOff>0</xdr:colOff>
                    <xdr:row>20</xdr:row>
                    <xdr:rowOff>0</xdr:rowOff>
                  </to>
                </anchor>
              </controlPr>
            </control>
          </mc:Choice>
        </mc:AlternateContent>
        <mc:AlternateContent xmlns:mc="http://schemas.openxmlformats.org/markup-compatibility/2006">
          <mc:Choice Requires="x14">
            <control shapeId="32959" r:id="rId40" name="Drop Down 12479">
              <controlPr locked="0" defaultSize="0" autoLine="0" autoPict="0">
                <anchor moveWithCells="1" sizeWithCells="1">
                  <from>
                    <xdr:col>11</xdr:col>
                    <xdr:colOff>342900</xdr:colOff>
                    <xdr:row>14</xdr:row>
                    <xdr:rowOff>297180</xdr:rowOff>
                  </from>
                  <to>
                    <xdr:col>12</xdr:col>
                    <xdr:colOff>175260</xdr:colOff>
                    <xdr:row>15</xdr:row>
                    <xdr:rowOff>243840</xdr:rowOff>
                  </to>
                </anchor>
              </controlPr>
            </control>
          </mc:Choice>
        </mc:AlternateContent>
        <mc:AlternateContent xmlns:mc="http://schemas.openxmlformats.org/markup-compatibility/2006">
          <mc:Choice Requires="x14">
            <control shapeId="32960" r:id="rId41" name="Drop Down 12480">
              <controlPr locked="0" defaultSize="0" autoLine="0" autoPict="0">
                <anchor moveWithCells="1" sizeWithCells="1">
                  <from>
                    <xdr:col>12</xdr:col>
                    <xdr:colOff>182880</xdr:colOff>
                    <xdr:row>14</xdr:row>
                    <xdr:rowOff>297180</xdr:rowOff>
                  </from>
                  <to>
                    <xdr:col>12</xdr:col>
                    <xdr:colOff>685800</xdr:colOff>
                    <xdr:row>15</xdr:row>
                    <xdr:rowOff>243840</xdr:rowOff>
                  </to>
                </anchor>
              </controlPr>
            </control>
          </mc:Choice>
        </mc:AlternateContent>
        <mc:AlternateContent xmlns:mc="http://schemas.openxmlformats.org/markup-compatibility/2006">
          <mc:Choice Requires="x14">
            <control shapeId="32961" r:id="rId42" name="Drop Down 12481">
              <controlPr locked="0" defaultSize="0" autoLine="0" autoPict="0">
                <anchor moveWithCells="1" sizeWithCells="1">
                  <from>
                    <xdr:col>12</xdr:col>
                    <xdr:colOff>685800</xdr:colOff>
                    <xdr:row>14</xdr:row>
                    <xdr:rowOff>297180</xdr:rowOff>
                  </from>
                  <to>
                    <xdr:col>13</xdr:col>
                    <xdr:colOff>0</xdr:colOff>
                    <xdr:row>15</xdr:row>
                    <xdr:rowOff>243840</xdr:rowOff>
                  </to>
                </anchor>
              </controlPr>
            </control>
          </mc:Choice>
        </mc:AlternateContent>
        <mc:AlternateContent xmlns:mc="http://schemas.openxmlformats.org/markup-compatibility/2006">
          <mc:Choice Requires="x14">
            <control shapeId="32962" r:id="rId43" name="Drop Down 12482">
              <controlPr locked="0" defaultSize="0" autoLine="0" autoPict="0">
                <anchor moveWithCells="1" sizeWithCells="1">
                  <from>
                    <xdr:col>12</xdr:col>
                    <xdr:colOff>7620</xdr:colOff>
                    <xdr:row>14</xdr:row>
                    <xdr:rowOff>45720</xdr:rowOff>
                  </from>
                  <to>
                    <xdr:col>12</xdr:col>
                    <xdr:colOff>1219200</xdr:colOff>
                    <xdr:row>14</xdr:row>
                    <xdr:rowOff>281940</xdr:rowOff>
                  </to>
                </anchor>
              </controlPr>
            </control>
          </mc:Choice>
        </mc:AlternateContent>
      </controls>
    </mc:Choice>
  </mc:AlternateContent>
  <tableParts count="1">
    <tablePart r:id="rId4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366092"/>
    <pageSetUpPr fitToPage="1"/>
  </sheetPr>
  <dimension ref="A1:AZ102"/>
  <sheetViews>
    <sheetView showGridLines="0" showRowColHeaders="0" topLeftCell="A13" zoomScaleNormal="100" workbookViewId="0">
      <selection activeCell="B16" sqref="B16"/>
    </sheetView>
  </sheetViews>
  <sheetFormatPr defaultColWidth="9.109375" defaultRowHeight="13.8" x14ac:dyDescent="0.25"/>
  <cols>
    <col min="1" max="1" width="4.33203125" style="3" customWidth="1"/>
    <col min="2" max="2" width="5.77734375" style="3" customWidth="1"/>
    <col min="3" max="3" width="4.88671875" style="3" customWidth="1"/>
    <col min="4" max="4" width="10.77734375" style="3" customWidth="1"/>
    <col min="5" max="5" width="11.77734375" style="3" customWidth="1"/>
    <col min="6" max="6" width="10.77734375" style="3" customWidth="1"/>
    <col min="7" max="7" width="11.88671875" style="3" customWidth="1"/>
    <col min="8" max="8" width="8" style="3" customWidth="1"/>
    <col min="9" max="9" width="1.6640625" style="3" customWidth="1"/>
    <col min="10" max="10" width="14.88671875" style="3" customWidth="1"/>
    <col min="11" max="11" width="13.33203125" style="3" customWidth="1"/>
    <col min="12" max="12" width="9.109375" style="3" customWidth="1"/>
    <col min="13" max="13" width="9.109375" style="3"/>
    <col min="14" max="14" width="4.88671875" style="3" hidden="1" customWidth="1"/>
    <col min="15" max="16" width="9.109375" style="3"/>
    <col min="17" max="17" width="10.21875" style="3" hidden="1" customWidth="1"/>
    <col min="18" max="18" width="9.109375" style="3" hidden="1" customWidth="1"/>
    <col min="19" max="16384" width="9.109375" style="3"/>
  </cols>
  <sheetData>
    <row r="1" spans="1:52" ht="18" customHeight="1" x14ac:dyDescent="0.25">
      <c r="A1" s="283"/>
      <c r="B1" s="283"/>
      <c r="C1" s="283"/>
      <c r="D1" s="283"/>
      <c r="E1" s="283"/>
      <c r="F1" s="283"/>
      <c r="G1" s="283"/>
      <c r="H1" s="283"/>
      <c r="I1" s="283"/>
      <c r="J1" s="283"/>
      <c r="K1" s="283"/>
      <c r="L1" s="283"/>
      <c r="M1" s="283"/>
      <c r="N1" s="283"/>
      <c r="O1" s="283"/>
      <c r="P1" s="283"/>
      <c r="Q1" s="283"/>
      <c r="R1" s="283"/>
      <c r="S1" s="283"/>
      <c r="T1" s="283"/>
      <c r="U1" s="283"/>
      <c r="V1" s="283"/>
      <c r="W1" s="283"/>
      <c r="X1" s="283"/>
      <c r="Y1" s="283"/>
      <c r="Z1" s="283"/>
      <c r="AA1" s="283"/>
      <c r="AB1" s="283"/>
      <c r="AC1" s="283"/>
      <c r="AD1" s="283"/>
      <c r="AE1" s="283"/>
      <c r="AF1" s="283"/>
      <c r="AG1" s="283"/>
      <c r="AH1" s="283"/>
      <c r="AI1" s="283"/>
      <c r="AJ1" s="283"/>
      <c r="AK1" s="283"/>
      <c r="AL1" s="283"/>
      <c r="AM1" s="283"/>
      <c r="AN1" s="283"/>
      <c r="AO1" s="283"/>
      <c r="AP1" s="283"/>
      <c r="AQ1" s="283"/>
      <c r="AR1" s="283"/>
      <c r="AS1" s="283"/>
      <c r="AT1" s="283"/>
      <c r="AU1" s="283"/>
      <c r="AV1" s="283"/>
      <c r="AW1" s="283"/>
      <c r="AX1" s="283"/>
      <c r="AY1" s="283"/>
      <c r="AZ1" s="283"/>
    </row>
    <row r="2" spans="1:52" ht="19.2" x14ac:dyDescent="0.25">
      <c r="A2" s="283"/>
      <c r="B2" s="613" t="str">
        <f>CONCATENATE("Proceeding of ",DATA!U150,",  ",DATA!V150,", ",DATA!E19)</f>
        <v>Proceeding of Headmaster,  ZP High School, Peapully</v>
      </c>
      <c r="C2" s="613"/>
      <c r="D2" s="613"/>
      <c r="E2" s="613"/>
      <c r="F2" s="613"/>
      <c r="G2" s="613"/>
      <c r="H2" s="613"/>
      <c r="I2" s="613"/>
      <c r="J2" s="613"/>
      <c r="K2" s="61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c r="AK2" s="283"/>
      <c r="AL2" s="283"/>
      <c r="AM2" s="283"/>
      <c r="AN2" s="283"/>
      <c r="AO2" s="283"/>
      <c r="AP2" s="283"/>
      <c r="AQ2" s="283"/>
      <c r="AR2" s="283"/>
      <c r="AS2" s="283"/>
      <c r="AT2" s="283"/>
      <c r="AU2" s="283"/>
      <c r="AV2" s="283"/>
      <c r="AW2" s="283"/>
      <c r="AX2" s="283"/>
      <c r="AY2" s="283"/>
      <c r="AZ2" s="283"/>
    </row>
    <row r="3" spans="1:52" ht="15" x14ac:dyDescent="0.25">
      <c r="A3" s="283"/>
      <c r="B3" s="615" t="str">
        <f>CONCATENATE("Present : ",DATA!AA136," ",DATA!F17," ,",DATA!E21,".",",",DATA!G21,".")</f>
        <v>Present : Sri. K Chandra Sekhar Rao ,M.Sc.,B.Ed.</v>
      </c>
      <c r="C3" s="615"/>
      <c r="D3" s="615"/>
      <c r="E3" s="615"/>
      <c r="F3" s="615"/>
      <c r="G3" s="615"/>
      <c r="H3" s="615"/>
      <c r="I3" s="615"/>
      <c r="J3" s="615"/>
      <c r="K3" s="615"/>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row>
    <row r="4" spans="1:52" x14ac:dyDescent="0.25">
      <c r="A4" s="283"/>
      <c r="B4" s="612" t="s">
        <v>356</v>
      </c>
      <c r="C4" s="612"/>
      <c r="D4" s="616" t="str">
        <f>DATA!M19</f>
        <v>02/AAS/2024</v>
      </c>
      <c r="E4" s="616"/>
      <c r="F4" s="315"/>
      <c r="G4" s="315"/>
      <c r="H4" s="526" t="s">
        <v>125</v>
      </c>
      <c r="I4" s="315" t="s">
        <v>43</v>
      </c>
      <c r="J4" s="525" t="str">
        <f>DATA!AP107</f>
        <v>10/02/2024</v>
      </c>
      <c r="K4" s="315"/>
      <c r="L4" s="283"/>
      <c r="M4" s="302"/>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52" x14ac:dyDescent="0.25">
      <c r="A5" s="283"/>
      <c r="B5" s="315"/>
      <c r="C5" s="315"/>
      <c r="D5" s="315"/>
      <c r="E5" s="315"/>
      <c r="F5" s="315"/>
      <c r="G5" s="315"/>
      <c r="H5" s="315"/>
      <c r="I5" s="315"/>
      <c r="J5" s="315"/>
      <c r="K5" s="315"/>
      <c r="L5" s="283"/>
      <c r="M5" s="302"/>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c r="AS5" s="283"/>
      <c r="AT5" s="283"/>
      <c r="AU5" s="283"/>
      <c r="AV5" s="283"/>
      <c r="AW5" s="283"/>
      <c r="AX5" s="283"/>
      <c r="AY5" s="283"/>
      <c r="AZ5" s="283"/>
    </row>
    <row r="6" spans="1:52" ht="23.25" customHeight="1" x14ac:dyDescent="0.25">
      <c r="A6" s="283"/>
      <c r="B6" s="315"/>
      <c r="C6" s="316" t="s">
        <v>40</v>
      </c>
      <c r="D6" s="610" t="str">
        <f ca="1">CONCATENATE(Q9, " - Modified Automatic Advancement Scheme - Pay Fixation of  ",DATA!Z136, " ", DATA!F7,",  ",DATA!E10,", ",DATA!E11,", ",DATA!E12, "  in  "&amp; DATA!U195," ( ",DATA!W195," years ",")", " Scale  ",    ,DATA!E10," cadre "," - ","Orders - Issued.")</f>
        <v>APSESS - Modified Automatic Advancement Scheme - Pay Fixation of  Sri. C Ramanjaneyulu,  SGT, ZP High School, Peapully  in  SPP-IA ( 12 years ) Scale  SGT cadre  - Orders - Issued.</v>
      </c>
      <c r="E6" s="610"/>
      <c r="F6" s="610"/>
      <c r="G6" s="610"/>
      <c r="H6" s="610"/>
      <c r="I6" s="610"/>
      <c r="J6" s="610"/>
      <c r="K6" s="610"/>
      <c r="L6" s="303"/>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c r="AO6" s="283"/>
      <c r="AP6" s="283"/>
      <c r="AQ6" s="283"/>
      <c r="AR6" s="283"/>
      <c r="AS6" s="283"/>
      <c r="AT6" s="283"/>
      <c r="AU6" s="283"/>
      <c r="AV6" s="283"/>
      <c r="AW6" s="283"/>
      <c r="AX6" s="283"/>
      <c r="AY6" s="283"/>
      <c r="AZ6" s="283"/>
    </row>
    <row r="7" spans="1:52" ht="21" customHeight="1" x14ac:dyDescent="0.25">
      <c r="A7" s="283"/>
      <c r="B7" s="315"/>
      <c r="C7" s="315"/>
      <c r="D7" s="610"/>
      <c r="E7" s="610"/>
      <c r="F7" s="610"/>
      <c r="G7" s="610"/>
      <c r="H7" s="610"/>
      <c r="I7" s="610"/>
      <c r="J7" s="610"/>
      <c r="K7" s="610"/>
      <c r="L7" s="303"/>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3"/>
      <c r="AP7" s="283"/>
      <c r="AQ7" s="283"/>
      <c r="AR7" s="283"/>
      <c r="AS7" s="283"/>
      <c r="AT7" s="283"/>
      <c r="AU7" s="283"/>
      <c r="AV7" s="283"/>
      <c r="AW7" s="283"/>
      <c r="AX7" s="283"/>
      <c r="AY7" s="283"/>
      <c r="AZ7" s="283"/>
    </row>
    <row r="8" spans="1:52" ht="8.25" customHeight="1" x14ac:dyDescent="0.25">
      <c r="A8" s="283"/>
      <c r="B8" s="315"/>
      <c r="C8" s="315"/>
      <c r="D8" s="317"/>
      <c r="E8" s="317"/>
      <c r="F8" s="317"/>
      <c r="G8" s="317"/>
      <c r="H8" s="317"/>
      <c r="I8" s="317"/>
      <c r="J8" s="317"/>
      <c r="K8" s="317"/>
      <c r="L8" s="304"/>
      <c r="M8" s="283"/>
      <c r="N8" s="283"/>
      <c r="O8" s="283"/>
      <c r="P8" s="283"/>
      <c r="Q8" s="283"/>
      <c r="R8" s="283"/>
      <c r="S8" s="283"/>
      <c r="T8" s="283"/>
      <c r="U8" s="283"/>
      <c r="V8" s="283"/>
      <c r="W8" s="283"/>
      <c r="X8" s="283"/>
      <c r="Y8" s="283"/>
      <c r="Z8" s="283"/>
      <c r="AA8" s="283"/>
      <c r="AB8" s="283"/>
      <c r="AC8" s="283"/>
      <c r="AD8" s="283"/>
      <c r="AE8" s="283"/>
      <c r="AF8" s="283"/>
      <c r="AG8" s="283"/>
      <c r="AH8" s="283"/>
      <c r="AI8" s="283"/>
      <c r="AJ8" s="283"/>
      <c r="AK8" s="283"/>
      <c r="AL8" s="283"/>
      <c r="AM8" s="283"/>
      <c r="AN8" s="283"/>
      <c r="AO8" s="283"/>
      <c r="AP8" s="283"/>
      <c r="AQ8" s="283"/>
      <c r="AR8" s="283"/>
      <c r="AS8" s="283"/>
      <c r="AT8" s="283"/>
      <c r="AU8" s="283"/>
      <c r="AV8" s="283"/>
      <c r="AW8" s="283"/>
      <c r="AX8" s="283"/>
      <c r="AY8" s="283"/>
      <c r="AZ8" s="283"/>
    </row>
    <row r="9" spans="1:52" ht="18.75" customHeight="1" x14ac:dyDescent="0.25">
      <c r="A9" s="283"/>
      <c r="B9" s="315"/>
      <c r="C9" s="318" t="s">
        <v>41</v>
      </c>
      <c r="D9" s="315" t="s">
        <v>593</v>
      </c>
      <c r="E9" s="315"/>
      <c r="F9" s="315"/>
      <c r="G9" s="315"/>
      <c r="H9" s="315"/>
      <c r="I9" s="315"/>
      <c r="J9" s="315"/>
      <c r="K9" s="315"/>
      <c r="L9" s="283"/>
      <c r="M9" s="283"/>
      <c r="N9" s="283"/>
      <c r="O9" s="283"/>
      <c r="P9" s="283"/>
      <c r="Q9" s="283" t="str">
        <f>IF(DATA!AW106=1,"APSESS","TGSESS")</f>
        <v>APSESS</v>
      </c>
      <c r="R9" s="283"/>
      <c r="S9" s="283"/>
      <c r="T9" s="283"/>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52" x14ac:dyDescent="0.25">
      <c r="A10" s="283"/>
      <c r="B10" s="315"/>
      <c r="C10" s="315"/>
      <c r="D10" s="315" t="str">
        <f>IF(DATA!AW106=1,Proceeding!R10,Proceeding!R14)</f>
        <v>2.G.O.Ms. No . 68    Finance  (HR.V-PC.I) Department.,Dt.12.06.2015</v>
      </c>
      <c r="E10" s="315"/>
      <c r="F10" s="315"/>
      <c r="G10" s="315"/>
      <c r="H10" s="315"/>
      <c r="I10" s="315"/>
      <c r="J10" s="315"/>
      <c r="K10" s="315"/>
      <c r="L10" s="283"/>
      <c r="M10" s="283"/>
      <c r="N10" s="283"/>
      <c r="O10" s="283"/>
      <c r="P10" s="283"/>
      <c r="Q10" s="283"/>
      <c r="R10" s="305" t="s">
        <v>594</v>
      </c>
      <c r="S10" s="283"/>
      <c r="T10" s="283"/>
      <c r="U10" s="283"/>
      <c r="V10" s="283"/>
      <c r="W10" s="283"/>
      <c r="X10" s="283"/>
      <c r="Y10" s="283"/>
      <c r="Z10" s="283"/>
      <c r="AA10" s="283"/>
      <c r="AB10" s="283"/>
      <c r="AC10" s="283"/>
      <c r="AD10" s="283"/>
      <c r="AE10" s="283"/>
      <c r="AF10" s="283"/>
      <c r="AG10" s="283"/>
      <c r="AH10" s="283"/>
      <c r="AI10" s="283"/>
      <c r="AJ10" s="283"/>
      <c r="AK10" s="283"/>
      <c r="AL10" s="283"/>
      <c r="AM10" s="283"/>
      <c r="AN10" s="283"/>
      <c r="AO10" s="283"/>
      <c r="AP10" s="283"/>
      <c r="AQ10" s="283"/>
      <c r="AR10" s="283"/>
      <c r="AS10" s="283"/>
      <c r="AT10" s="283"/>
      <c r="AU10" s="283"/>
      <c r="AV10" s="283"/>
      <c r="AW10" s="283"/>
      <c r="AX10" s="283"/>
      <c r="AY10" s="283"/>
      <c r="AZ10" s="283"/>
    </row>
    <row r="11" spans="1:52" x14ac:dyDescent="0.25">
      <c r="A11" s="283"/>
      <c r="B11" s="315"/>
      <c r="C11" s="315"/>
      <c r="D11" s="315" t="str">
        <f>IF(DATA!AW106=1,Proceeding!R11,Proceeding!R15)</f>
        <v>3.G.O.Ms. No . 46  Finance  (HR.V-PC.I) Department.,Dt. 30.04.2015</v>
      </c>
      <c r="E11" s="315"/>
      <c r="F11" s="315"/>
      <c r="G11" s="315"/>
      <c r="H11" s="315"/>
      <c r="I11" s="315"/>
      <c r="J11" s="315"/>
      <c r="K11" s="315"/>
      <c r="L11" s="283"/>
      <c r="M11" s="283"/>
      <c r="N11" s="283"/>
      <c r="O11" s="283"/>
      <c r="P11" s="283"/>
      <c r="Q11" s="283"/>
      <c r="R11" s="306" t="s">
        <v>595</v>
      </c>
      <c r="S11" s="283"/>
      <c r="T11" s="283"/>
      <c r="U11" s="283"/>
      <c r="V11" s="283"/>
      <c r="W11" s="283"/>
      <c r="X11" s="283"/>
      <c r="Y11" s="283"/>
      <c r="Z11" s="283"/>
      <c r="AA11" s="283"/>
      <c r="AB11" s="283"/>
      <c r="AC11" s="283"/>
      <c r="AD11" s="283"/>
      <c r="AE11" s="283"/>
      <c r="AF11" s="283"/>
      <c r="AG11" s="283"/>
      <c r="AH11" s="283"/>
      <c r="AI11" s="283"/>
      <c r="AJ11" s="283"/>
      <c r="AK11" s="283"/>
      <c r="AL11" s="283"/>
      <c r="AM11" s="283"/>
      <c r="AN11" s="283"/>
      <c r="AO11" s="283"/>
      <c r="AP11" s="283"/>
      <c r="AQ11" s="283"/>
      <c r="AR11" s="283"/>
      <c r="AS11" s="283"/>
      <c r="AT11" s="283"/>
      <c r="AU11" s="283"/>
      <c r="AV11" s="283"/>
      <c r="AW11" s="283"/>
      <c r="AX11" s="283"/>
      <c r="AY11" s="283"/>
      <c r="AZ11" s="283"/>
    </row>
    <row r="12" spans="1:52" x14ac:dyDescent="0.25">
      <c r="A12" s="283"/>
      <c r="B12" s="315"/>
      <c r="C12" s="315"/>
      <c r="D12" s="315" t="s">
        <v>42</v>
      </c>
      <c r="E12" s="315"/>
      <c r="F12" s="315"/>
      <c r="G12" s="315"/>
      <c r="H12" s="315"/>
      <c r="I12" s="315"/>
      <c r="J12" s="315"/>
      <c r="K12" s="315"/>
      <c r="L12" s="283"/>
      <c r="M12" s="283"/>
      <c r="N12" s="283"/>
      <c r="O12" s="283"/>
      <c r="P12" s="283"/>
      <c r="Q12" s="283"/>
      <c r="R12" s="305" t="s">
        <v>527</v>
      </c>
      <c r="S12" s="283"/>
      <c r="T12" s="283"/>
      <c r="U12" s="283"/>
      <c r="V12" s="283"/>
      <c r="W12" s="283"/>
      <c r="X12" s="283"/>
      <c r="Y12" s="283"/>
      <c r="Z12" s="283"/>
      <c r="AA12" s="283"/>
      <c r="AB12" s="283"/>
      <c r="AC12" s="283"/>
      <c r="AD12" s="283"/>
      <c r="AE12" s="283"/>
      <c r="AF12" s="283"/>
      <c r="AG12" s="283"/>
      <c r="AH12" s="283"/>
      <c r="AI12" s="283"/>
      <c r="AJ12" s="283"/>
      <c r="AK12" s="283"/>
      <c r="AL12" s="283"/>
      <c r="AM12" s="283"/>
      <c r="AN12" s="283"/>
      <c r="AO12" s="283"/>
      <c r="AP12" s="283"/>
      <c r="AQ12" s="283"/>
      <c r="AR12" s="283"/>
      <c r="AS12" s="283"/>
      <c r="AT12" s="283"/>
      <c r="AU12" s="283"/>
      <c r="AV12" s="283"/>
      <c r="AW12" s="283"/>
      <c r="AX12" s="283"/>
      <c r="AY12" s="283"/>
      <c r="AZ12" s="283"/>
    </row>
    <row r="13" spans="1:52" s="376" customFormat="1" ht="25.5" customHeight="1" x14ac:dyDescent="0.3">
      <c r="A13" s="375"/>
      <c r="B13" s="374"/>
      <c r="C13" s="374"/>
      <c r="D13" s="614" t="s">
        <v>374</v>
      </c>
      <c r="E13" s="614"/>
      <c r="F13" s="614"/>
      <c r="G13" s="614"/>
      <c r="H13" s="614"/>
      <c r="I13" s="614"/>
      <c r="J13" s="614"/>
      <c r="K13" s="614"/>
      <c r="L13" s="375"/>
      <c r="M13" s="375"/>
      <c r="N13" s="375"/>
      <c r="O13" s="375"/>
      <c r="P13" s="375"/>
      <c r="Q13" s="375"/>
      <c r="R13" s="375"/>
      <c r="S13" s="375"/>
      <c r="T13" s="375"/>
      <c r="U13" s="375"/>
      <c r="V13" s="375"/>
      <c r="W13" s="375"/>
      <c r="X13" s="375"/>
      <c r="Y13" s="375"/>
      <c r="Z13" s="375"/>
      <c r="AA13" s="375"/>
      <c r="AB13" s="375"/>
      <c r="AC13" s="375"/>
      <c r="AD13" s="375"/>
      <c r="AE13" s="375"/>
      <c r="AF13" s="375"/>
      <c r="AG13" s="375"/>
      <c r="AH13" s="375"/>
      <c r="AI13" s="375"/>
      <c r="AJ13" s="375"/>
      <c r="AK13" s="375"/>
      <c r="AL13" s="375"/>
      <c r="AM13" s="375"/>
      <c r="AN13" s="375"/>
      <c r="AO13" s="375"/>
      <c r="AP13" s="375"/>
      <c r="AQ13" s="375"/>
      <c r="AR13" s="375"/>
      <c r="AS13" s="375"/>
      <c r="AT13" s="375"/>
      <c r="AU13" s="375"/>
      <c r="AV13" s="375"/>
      <c r="AW13" s="375"/>
      <c r="AX13" s="375"/>
      <c r="AY13" s="375"/>
      <c r="AZ13" s="375"/>
    </row>
    <row r="14" spans="1:52" ht="12.75" customHeight="1" x14ac:dyDescent="0.25">
      <c r="A14" s="283"/>
      <c r="B14" s="606" t="s">
        <v>357</v>
      </c>
      <c r="C14" s="606"/>
      <c r="D14" s="315"/>
      <c r="E14" s="315"/>
      <c r="F14" s="315"/>
      <c r="G14" s="315"/>
      <c r="H14" s="315"/>
      <c r="I14" s="315"/>
      <c r="J14" s="315"/>
      <c r="K14" s="315"/>
      <c r="L14" s="283"/>
      <c r="M14" s="283"/>
      <c r="N14" s="283"/>
      <c r="O14" s="283"/>
      <c r="P14" s="283"/>
      <c r="Q14" s="283"/>
      <c r="R14" s="283" t="s">
        <v>518</v>
      </c>
      <c r="S14" s="283"/>
      <c r="T14" s="283"/>
      <c r="U14" s="283"/>
      <c r="V14" s="283"/>
      <c r="W14" s="283"/>
      <c r="X14" s="283"/>
      <c r="Y14" s="283"/>
      <c r="Z14" s="283"/>
      <c r="AA14" s="283"/>
      <c r="AB14" s="283"/>
      <c r="AC14" s="283"/>
      <c r="AD14" s="283"/>
      <c r="AE14" s="283"/>
      <c r="AF14" s="283"/>
      <c r="AG14" s="283"/>
      <c r="AH14" s="283"/>
      <c r="AI14" s="283"/>
      <c r="AJ14" s="283"/>
      <c r="AK14" s="283"/>
      <c r="AL14" s="283"/>
      <c r="AM14" s="283"/>
      <c r="AN14" s="283"/>
      <c r="AO14" s="283"/>
      <c r="AP14" s="283"/>
      <c r="AQ14" s="283"/>
      <c r="AR14" s="283"/>
      <c r="AS14" s="283"/>
      <c r="AT14" s="283"/>
      <c r="AU14" s="283"/>
      <c r="AV14" s="283"/>
      <c r="AW14" s="283"/>
      <c r="AX14" s="283"/>
      <c r="AY14" s="283"/>
      <c r="AZ14" s="283"/>
    </row>
    <row r="15" spans="1:52" ht="18" customHeight="1" x14ac:dyDescent="0.25">
      <c r="A15" s="283"/>
      <c r="B15" s="315"/>
      <c r="C15" s="315"/>
      <c r="D15" s="610" t="str">
        <f ca="1">CONCATENATE("                   In accordance with the references cited above ",DATA!F7,",",DATA!E10,", ",DATA!E11,", ",DATA!E12,", is hereby appointed into ",DATA!U195," ( ",DATA!W195," years ",")", "  scale under the Modified Automatic Advancement Scheme with effect from  ",DATA!AP121,", upon completion of  ", DATA!W195," years of Service in the ",  DATA!E10, "  Cadre .")</f>
        <v xml:space="preserve">                   In accordance with the references cited above C Ramanjaneyulu,SGT, ZP High School, Peapully, is hereby appointed into SPP-IA ( 12 years )  scale under the Modified Automatic Advancement Scheme with effect from  03/08/2025, upon completion of  12 years of Service in the SGT  Cadre .</v>
      </c>
      <c r="E15" s="610"/>
      <c r="F15" s="610"/>
      <c r="G15" s="610"/>
      <c r="H15" s="610"/>
      <c r="I15" s="610"/>
      <c r="J15" s="610"/>
      <c r="K15" s="610"/>
      <c r="L15" s="283"/>
      <c r="M15" s="283"/>
      <c r="N15" s="283"/>
      <c r="O15" s="283"/>
      <c r="P15" s="283"/>
      <c r="Q15" s="283"/>
      <c r="R15" s="283" t="s">
        <v>519</v>
      </c>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c r="AP15" s="283"/>
      <c r="AQ15" s="283"/>
      <c r="AR15" s="283"/>
      <c r="AS15" s="283"/>
      <c r="AT15" s="283"/>
      <c r="AU15" s="283"/>
      <c r="AV15" s="283"/>
      <c r="AW15" s="283"/>
      <c r="AX15" s="283"/>
      <c r="AY15" s="283"/>
      <c r="AZ15" s="283"/>
    </row>
    <row r="16" spans="1:52" ht="18" customHeight="1" x14ac:dyDescent="0.25">
      <c r="A16" s="283"/>
      <c r="B16" s="315"/>
      <c r="C16" s="315"/>
      <c r="D16" s="610"/>
      <c r="E16" s="610"/>
      <c r="F16" s="610"/>
      <c r="G16" s="610"/>
      <c r="H16" s="610"/>
      <c r="I16" s="610"/>
      <c r="J16" s="610"/>
      <c r="K16" s="610"/>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c r="AP16" s="283"/>
      <c r="AQ16" s="283"/>
      <c r="AR16" s="283"/>
      <c r="AS16" s="283"/>
      <c r="AT16" s="283"/>
      <c r="AU16" s="283"/>
      <c r="AV16" s="283"/>
      <c r="AW16" s="283"/>
      <c r="AX16" s="283"/>
      <c r="AY16" s="283"/>
      <c r="AZ16" s="283"/>
    </row>
    <row r="17" spans="1:52" ht="24" customHeight="1" x14ac:dyDescent="0.25">
      <c r="A17" s="283"/>
      <c r="B17" s="315"/>
      <c r="C17" s="315"/>
      <c r="D17" s="610"/>
      <c r="E17" s="610"/>
      <c r="F17" s="610"/>
      <c r="G17" s="610"/>
      <c r="H17" s="610"/>
      <c r="I17" s="610"/>
      <c r="J17" s="610"/>
      <c r="K17" s="610"/>
      <c r="L17" s="283"/>
      <c r="M17" s="283"/>
      <c r="N17" s="283" t="str">
        <f>CONCATENATE(" Pay is fixed at Rs. ",DATA!AI118,"/-","  in the time scale of  ",DATA!V195,".")</f>
        <v xml:space="preserve"> Pay is fixed at Rs. 49790/-  in the time scale of  45830- 130580.</v>
      </c>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c r="AP17" s="283"/>
      <c r="AQ17" s="283"/>
      <c r="AR17" s="283"/>
      <c r="AS17" s="283"/>
      <c r="AT17" s="283"/>
      <c r="AU17" s="283"/>
      <c r="AV17" s="283"/>
      <c r="AW17" s="283"/>
      <c r="AX17" s="283"/>
      <c r="AY17" s="283"/>
      <c r="AZ17" s="283"/>
    </row>
    <row r="18" spans="1:52" ht="36.6" hidden="1" customHeight="1" x14ac:dyDescent="0.25">
      <c r="A18" s="283"/>
      <c r="B18" s="315"/>
      <c r="C18" s="315"/>
      <c r="D18" s="611"/>
      <c r="E18" s="611"/>
      <c r="F18" s="611"/>
      <c r="G18" s="611"/>
      <c r="H18" s="611"/>
      <c r="I18" s="611"/>
      <c r="J18" s="611"/>
      <c r="K18" s="611"/>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row>
    <row r="19" spans="1:52" ht="37.200000000000003" customHeight="1" x14ac:dyDescent="0.25">
      <c r="A19" s="283"/>
      <c r="B19" s="315"/>
      <c r="C19" s="315"/>
      <c r="D19" s="610" t="str">
        <f>CONCATENATE("        He is appointed in the time scale of ",    DATA!V195, " ( ", DATA!AB127, " ) Cadre. Accordingly, his pay is fixed at ",     DATA!AI118,   "/-  in the said scale as per FR 22(a)(i).")</f>
        <v xml:space="preserve">        He is appointed in the time scale of 45830- 130580 ( School Asst. ) Cadre. Accordingly, his pay is fixed at 49790/-  in the said scale as per FR 22(a)(i).</v>
      </c>
      <c r="E19" s="610"/>
      <c r="F19" s="610"/>
      <c r="G19" s="610"/>
      <c r="H19" s="610"/>
      <c r="I19" s="610"/>
      <c r="J19" s="610"/>
      <c r="K19" s="610"/>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c r="AK19" s="283"/>
      <c r="AL19" s="283"/>
      <c r="AM19" s="283"/>
      <c r="AN19" s="283"/>
      <c r="AO19" s="283"/>
      <c r="AP19" s="283"/>
      <c r="AQ19" s="283"/>
      <c r="AR19" s="283"/>
      <c r="AS19" s="283"/>
      <c r="AT19" s="283"/>
      <c r="AU19" s="283"/>
      <c r="AV19" s="283"/>
      <c r="AW19" s="283"/>
      <c r="AX19" s="283"/>
      <c r="AY19" s="283"/>
      <c r="AZ19" s="283"/>
    </row>
    <row r="20" spans="1:52" x14ac:dyDescent="0.25">
      <c r="A20" s="283"/>
      <c r="B20" s="315"/>
      <c r="C20" s="553" t="s">
        <v>401</v>
      </c>
      <c r="D20" s="555" t="s">
        <v>653</v>
      </c>
      <c r="E20" s="556"/>
      <c r="F20" s="556"/>
      <c r="G20" s="556"/>
      <c r="H20" s="557"/>
      <c r="I20" s="555"/>
      <c r="J20" s="556" t="s">
        <v>654</v>
      </c>
      <c r="K20" s="557"/>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row>
    <row r="21" spans="1:52" s="75" customFormat="1" ht="18" customHeight="1" x14ac:dyDescent="0.3">
      <c r="A21" s="301"/>
      <c r="B21" s="319"/>
      <c r="C21" s="554">
        <v>1</v>
      </c>
      <c r="D21" s="558" t="s">
        <v>342</v>
      </c>
      <c r="E21" s="559"/>
      <c r="F21" s="559"/>
      <c r="G21" s="559"/>
      <c r="H21" s="560"/>
      <c r="I21" s="551"/>
      <c r="J21" s="559" t="str">
        <f>CONCATENATE(DATA!Z136, DATA!F7)</f>
        <v>Sri.C Ramanjaneyulu</v>
      </c>
      <c r="K21" s="560"/>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c r="AJ21" s="301"/>
      <c r="AK21" s="301"/>
      <c r="AL21" s="301"/>
      <c r="AM21" s="301"/>
      <c r="AN21" s="301"/>
      <c r="AO21" s="301"/>
      <c r="AP21" s="301"/>
      <c r="AQ21" s="301"/>
      <c r="AR21" s="301"/>
      <c r="AS21" s="301"/>
      <c r="AT21" s="301"/>
      <c r="AU21" s="301"/>
      <c r="AV21" s="301"/>
      <c r="AW21" s="301"/>
      <c r="AX21" s="301"/>
      <c r="AY21" s="301"/>
      <c r="AZ21" s="301"/>
    </row>
    <row r="22" spans="1:52" s="75" customFormat="1" ht="18" customHeight="1" x14ac:dyDescent="0.3">
      <c r="A22" s="301"/>
      <c r="B22" s="319"/>
      <c r="C22" s="554">
        <v>2</v>
      </c>
      <c r="D22" s="558" t="s">
        <v>0</v>
      </c>
      <c r="E22" s="559"/>
      <c r="F22" s="559"/>
      <c r="G22" s="559"/>
      <c r="H22" s="560"/>
      <c r="I22" s="551"/>
      <c r="J22" s="559" t="str">
        <f>DATA!E10</f>
        <v>SGT</v>
      </c>
      <c r="K22" s="560"/>
      <c r="L22" s="301"/>
      <c r="M22" s="301"/>
      <c r="N22" s="301"/>
      <c r="O22" s="301"/>
      <c r="P22" s="301"/>
      <c r="Q22" s="301"/>
      <c r="R22" s="301"/>
      <c r="S22" s="301"/>
      <c r="T22" s="301"/>
      <c r="U22" s="301"/>
      <c r="V22" s="301"/>
      <c r="W22" s="301"/>
      <c r="X22" s="301"/>
      <c r="Y22" s="301"/>
      <c r="Z22" s="301"/>
      <c r="AA22" s="301"/>
      <c r="AB22" s="301"/>
      <c r="AC22" s="301"/>
      <c r="AD22" s="301"/>
      <c r="AE22" s="301"/>
      <c r="AF22" s="301"/>
      <c r="AG22" s="301"/>
      <c r="AH22" s="301"/>
      <c r="AI22" s="301"/>
      <c r="AJ22" s="301"/>
      <c r="AK22" s="301"/>
      <c r="AL22" s="301"/>
      <c r="AM22" s="301"/>
      <c r="AN22" s="301"/>
      <c r="AO22" s="301"/>
      <c r="AP22" s="301"/>
      <c r="AQ22" s="301"/>
      <c r="AR22" s="301"/>
      <c r="AS22" s="301"/>
      <c r="AT22" s="301"/>
      <c r="AU22" s="301"/>
      <c r="AV22" s="301"/>
      <c r="AW22" s="301"/>
      <c r="AX22" s="301"/>
      <c r="AY22" s="301"/>
      <c r="AZ22" s="301"/>
    </row>
    <row r="23" spans="1:52" s="75" customFormat="1" ht="18" customHeight="1" x14ac:dyDescent="0.3">
      <c r="A23" s="301"/>
      <c r="B23" s="319"/>
      <c r="C23" s="554">
        <v>3</v>
      </c>
      <c r="D23" s="558" t="s">
        <v>359</v>
      </c>
      <c r="E23" s="559"/>
      <c r="F23" s="559"/>
      <c r="G23" s="559"/>
      <c r="H23" s="560"/>
      <c r="I23" s="551"/>
      <c r="J23" s="559" t="str">
        <f>CONCATENATE(DATA!E14,".",", ",DATA!G14,".")</f>
        <v>M.Sc., B.Ed.</v>
      </c>
      <c r="K23" s="560"/>
      <c r="L23" s="301"/>
      <c r="M23" s="301"/>
      <c r="N23" s="301"/>
      <c r="O23" s="301"/>
      <c r="P23" s="301"/>
      <c r="Q23" s="301"/>
      <c r="R23" s="301"/>
      <c r="S23" s="301"/>
      <c r="T23" s="301"/>
      <c r="U23" s="301"/>
      <c r="V23" s="301"/>
      <c r="W23" s="301"/>
      <c r="X23" s="301"/>
      <c r="Y23" s="301"/>
      <c r="Z23" s="301"/>
      <c r="AA23" s="301"/>
      <c r="AB23" s="301"/>
      <c r="AC23" s="301"/>
      <c r="AD23" s="301"/>
      <c r="AE23" s="301"/>
      <c r="AF23" s="301"/>
      <c r="AG23" s="301"/>
      <c r="AH23" s="301"/>
      <c r="AI23" s="301"/>
      <c r="AJ23" s="301"/>
      <c r="AK23" s="301"/>
      <c r="AL23" s="301"/>
      <c r="AM23" s="301"/>
      <c r="AN23" s="301"/>
      <c r="AO23" s="301"/>
      <c r="AP23" s="301"/>
      <c r="AQ23" s="301"/>
      <c r="AR23" s="301"/>
      <c r="AS23" s="301"/>
      <c r="AT23" s="301"/>
      <c r="AU23" s="301"/>
      <c r="AV23" s="301"/>
      <c r="AW23" s="301"/>
      <c r="AX23" s="301"/>
      <c r="AY23" s="301"/>
      <c r="AZ23" s="301"/>
    </row>
    <row r="24" spans="1:52" s="75" customFormat="1" ht="18" customHeight="1" x14ac:dyDescent="0.3">
      <c r="A24" s="301"/>
      <c r="B24" s="319"/>
      <c r="C24" s="554">
        <v>4</v>
      </c>
      <c r="D24" s="558" t="s">
        <v>358</v>
      </c>
      <c r="E24" s="559"/>
      <c r="F24" s="559"/>
      <c r="G24" s="559"/>
      <c r="H24" s="560"/>
      <c r="I24" s="551"/>
      <c r="J24" s="559" t="str">
        <f>DATA!AQ113</f>
        <v>03/08/2013</v>
      </c>
      <c r="K24" s="560"/>
      <c r="L24" s="301"/>
      <c r="M24" s="301"/>
      <c r="N24" s="301"/>
      <c r="O24" s="301"/>
      <c r="P24" s="301"/>
      <c r="Q24" s="301"/>
      <c r="R24" s="301"/>
      <c r="S24" s="301"/>
      <c r="T24" s="301"/>
      <c r="U24" s="301"/>
      <c r="V24" s="301"/>
      <c r="W24" s="301"/>
      <c r="X24" s="301"/>
      <c r="Y24" s="301"/>
      <c r="Z24" s="301"/>
      <c r="AA24" s="301"/>
      <c r="AB24" s="301"/>
      <c r="AC24" s="301"/>
      <c r="AD24" s="301"/>
      <c r="AE24" s="301"/>
      <c r="AF24" s="301"/>
      <c r="AG24" s="301"/>
      <c r="AH24" s="301"/>
      <c r="AI24" s="301"/>
      <c r="AJ24" s="301"/>
      <c r="AK24" s="301"/>
      <c r="AL24" s="301"/>
      <c r="AM24" s="301"/>
      <c r="AN24" s="301"/>
      <c r="AO24" s="301"/>
      <c r="AP24" s="301"/>
      <c r="AQ24" s="301"/>
      <c r="AR24" s="301"/>
      <c r="AS24" s="301"/>
      <c r="AT24" s="301"/>
      <c r="AU24" s="301"/>
      <c r="AV24" s="301"/>
      <c r="AW24" s="301"/>
      <c r="AX24" s="301"/>
      <c r="AY24" s="301"/>
      <c r="AZ24" s="301"/>
    </row>
    <row r="25" spans="1:52" s="75" customFormat="1" ht="18" customHeight="1" x14ac:dyDescent="0.3">
      <c r="A25" s="301"/>
      <c r="B25" s="319"/>
      <c r="C25" s="554">
        <v>5</v>
      </c>
      <c r="D25" s="558" t="str">
        <f ca="1">CONCATENATE("No. of Days EOL Availed During ",DATA!W195," years")</f>
        <v>No. of Days EOL Availed During 12 years</v>
      </c>
      <c r="E25" s="559"/>
      <c r="F25" s="559"/>
      <c r="G25" s="559"/>
      <c r="H25" s="560"/>
      <c r="I25" s="551"/>
      <c r="J25" s="559" t="str">
        <f>CONCATENATE(DATA!AF110," days")</f>
        <v>0 days</v>
      </c>
      <c r="K25" s="560"/>
      <c r="L25" s="301"/>
      <c r="M25" s="301"/>
      <c r="N25" s="301"/>
      <c r="O25" s="301"/>
      <c r="P25" s="301"/>
      <c r="Q25" s="301"/>
      <c r="R25" s="301"/>
      <c r="S25" s="301"/>
      <c r="T25" s="301"/>
      <c r="U25" s="301"/>
      <c r="V25" s="301"/>
      <c r="W25" s="301"/>
      <c r="X25" s="301"/>
      <c r="Y25" s="301"/>
      <c r="Z25" s="301"/>
      <c r="AA25" s="301"/>
      <c r="AB25" s="301"/>
      <c r="AC25" s="301"/>
      <c r="AD25" s="301"/>
      <c r="AE25" s="301"/>
      <c r="AF25" s="301"/>
      <c r="AG25" s="301"/>
      <c r="AH25" s="301"/>
      <c r="AI25" s="301"/>
      <c r="AJ25" s="301"/>
      <c r="AK25" s="301"/>
      <c r="AL25" s="301"/>
      <c r="AM25" s="301"/>
      <c r="AN25" s="301"/>
      <c r="AO25" s="301"/>
      <c r="AP25" s="301"/>
      <c r="AQ25" s="301"/>
      <c r="AR25" s="301"/>
      <c r="AS25" s="301"/>
      <c r="AT25" s="301"/>
      <c r="AU25" s="301"/>
      <c r="AV25" s="301"/>
      <c r="AW25" s="301"/>
      <c r="AX25" s="301"/>
      <c r="AY25" s="301"/>
      <c r="AZ25" s="301"/>
    </row>
    <row r="26" spans="1:52" s="75" customFormat="1" ht="18" customHeight="1" x14ac:dyDescent="0.3">
      <c r="A26" s="301"/>
      <c r="B26" s="319"/>
      <c r="C26" s="554">
        <v>6</v>
      </c>
      <c r="D26" s="558" t="s">
        <v>360</v>
      </c>
      <c r="E26" s="559"/>
      <c r="F26" s="559"/>
      <c r="G26" s="559"/>
      <c r="H26" s="560"/>
      <c r="I26" s="551"/>
      <c r="J26" s="559" t="str">
        <f>DATA!U156</f>
        <v>Yes</v>
      </c>
      <c r="K26" s="560"/>
      <c r="L26" s="301"/>
      <c r="M26" s="301"/>
      <c r="N26" s="301"/>
      <c r="O26" s="301"/>
      <c r="P26" s="301"/>
      <c r="Q26" s="301"/>
      <c r="R26" s="301"/>
      <c r="S26" s="301"/>
      <c r="T26" s="301"/>
      <c r="U26" s="301"/>
      <c r="V26" s="301"/>
      <c r="W26" s="301"/>
      <c r="X26" s="301"/>
      <c r="Y26" s="301"/>
      <c r="Z26" s="301"/>
      <c r="AA26" s="301"/>
      <c r="AB26" s="301"/>
      <c r="AC26" s="301"/>
      <c r="AD26" s="301"/>
      <c r="AE26" s="301"/>
      <c r="AF26" s="301"/>
      <c r="AG26" s="301"/>
      <c r="AH26" s="301"/>
      <c r="AI26" s="301"/>
      <c r="AJ26" s="301"/>
      <c r="AK26" s="301"/>
      <c r="AL26" s="301"/>
      <c r="AM26" s="301"/>
      <c r="AN26" s="301"/>
      <c r="AO26" s="301"/>
      <c r="AP26" s="301"/>
      <c r="AQ26" s="301"/>
      <c r="AR26" s="301"/>
      <c r="AS26" s="301"/>
      <c r="AT26" s="301"/>
      <c r="AU26" s="301"/>
      <c r="AV26" s="301"/>
      <c r="AW26" s="301"/>
      <c r="AX26" s="301"/>
      <c r="AY26" s="301"/>
      <c r="AZ26" s="301"/>
    </row>
    <row r="27" spans="1:52" s="75" customFormat="1" ht="18" customHeight="1" x14ac:dyDescent="0.3">
      <c r="A27" s="301"/>
      <c r="B27" s="319"/>
      <c r="C27" s="554">
        <v>7</v>
      </c>
      <c r="D27" s="558" t="str">
        <f ca="1">CONCATENATE("Date of Completion of  ",DATA!W195," years of Service ")</f>
        <v xml:space="preserve">Date of Completion of  12 years of Service </v>
      </c>
      <c r="E27" s="559"/>
      <c r="F27" s="559"/>
      <c r="G27" s="559"/>
      <c r="H27" s="560"/>
      <c r="I27" s="551"/>
      <c r="J27" s="559" t="str">
        <f ca="1">DATA!AT116</f>
        <v>02/08/2025</v>
      </c>
      <c r="K27" s="560"/>
      <c r="L27" s="301"/>
      <c r="M27" s="301"/>
      <c r="N27" s="301"/>
      <c r="O27" s="301"/>
      <c r="P27" s="301"/>
      <c r="Q27" s="301"/>
      <c r="R27" s="301"/>
      <c r="S27" s="301"/>
      <c r="T27" s="301"/>
      <c r="U27" s="301"/>
      <c r="V27" s="301"/>
      <c r="W27" s="301"/>
      <c r="X27" s="301"/>
      <c r="Y27" s="301"/>
      <c r="Z27" s="301"/>
      <c r="AA27" s="301"/>
      <c r="AB27" s="301"/>
      <c r="AC27" s="301"/>
      <c r="AD27" s="301"/>
      <c r="AE27" s="301"/>
      <c r="AF27" s="301"/>
      <c r="AG27" s="301"/>
      <c r="AH27" s="301"/>
      <c r="AI27" s="301"/>
      <c r="AJ27" s="301"/>
      <c r="AK27" s="301"/>
      <c r="AL27" s="301"/>
      <c r="AM27" s="301"/>
      <c r="AN27" s="301"/>
      <c r="AO27" s="301"/>
      <c r="AP27" s="301"/>
      <c r="AQ27" s="301"/>
      <c r="AR27" s="301"/>
      <c r="AS27" s="301"/>
      <c r="AT27" s="301"/>
      <c r="AU27" s="301"/>
      <c r="AV27" s="301"/>
      <c r="AW27" s="301"/>
      <c r="AX27" s="301"/>
      <c r="AY27" s="301"/>
      <c r="AZ27" s="301"/>
    </row>
    <row r="28" spans="1:52" s="75" customFormat="1" ht="18" customHeight="1" x14ac:dyDescent="0.3">
      <c r="A28" s="301"/>
      <c r="B28" s="319"/>
      <c r="C28" s="554">
        <v>8</v>
      </c>
      <c r="D28" s="558" t="str">
        <f ca="1">CONCATENATE("Date of Appointment to ",DATA!U195, " Scale")</f>
        <v>Date of Appointment to SPP-IA Scale</v>
      </c>
      <c r="E28" s="559"/>
      <c r="F28" s="559"/>
      <c r="G28" s="559"/>
      <c r="H28" s="560"/>
      <c r="I28" s="551"/>
      <c r="J28" s="559" t="str">
        <f ca="1">DATA!AP121</f>
        <v>03/08/2025</v>
      </c>
      <c r="K28" s="560"/>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c r="AT28" s="301"/>
      <c r="AU28" s="301"/>
      <c r="AV28" s="301"/>
      <c r="AW28" s="301"/>
      <c r="AX28" s="301"/>
      <c r="AY28" s="301"/>
      <c r="AZ28" s="301"/>
    </row>
    <row r="29" spans="1:52" ht="30" customHeight="1" x14ac:dyDescent="0.25">
      <c r="A29" s="283"/>
      <c r="B29" s="315"/>
      <c r="C29" s="554">
        <v>9</v>
      </c>
      <c r="D29" s="607" t="str">
        <f ca="1">CONCATENATE(" Pay as on Completion of  ",DATA!W195," Years &amp; Scale")</f>
        <v xml:space="preserve"> Pay as on Completion of  12 Years &amp; Scale</v>
      </c>
      <c r="E29" s="608"/>
      <c r="F29" s="608"/>
      <c r="G29" s="608"/>
      <c r="H29" s="561"/>
      <c r="I29" s="551"/>
      <c r="J29" s="559" t="str">
        <f>CONCATENATE(DATA!AH116," / ",DATA!X195)</f>
        <v xml:space="preserve">48440 / 44570- 127480 </v>
      </c>
      <c r="K29" s="557"/>
      <c r="L29" s="283"/>
      <c r="M29" s="283"/>
      <c r="N29" s="283"/>
      <c r="O29" s="283"/>
      <c r="P29" s="283"/>
      <c r="Q29" s="283"/>
      <c r="R29" s="283"/>
      <c r="S29" s="283"/>
      <c r="T29" s="283"/>
      <c r="U29" s="283"/>
      <c r="V29" s="283"/>
      <c r="W29" s="283"/>
      <c r="X29" s="283"/>
      <c r="Y29" s="283"/>
      <c r="Z29" s="283"/>
      <c r="AA29" s="283"/>
      <c r="AB29" s="283"/>
      <c r="AC29" s="283"/>
      <c r="AD29" s="283"/>
      <c r="AE29" s="283"/>
      <c r="AF29" s="283"/>
      <c r="AG29" s="283"/>
      <c r="AH29" s="283"/>
      <c r="AI29" s="283"/>
      <c r="AJ29" s="283"/>
      <c r="AK29" s="283"/>
      <c r="AL29" s="283"/>
      <c r="AM29" s="283"/>
      <c r="AN29" s="283"/>
      <c r="AO29" s="283"/>
      <c r="AP29" s="283"/>
      <c r="AQ29" s="283"/>
      <c r="AR29" s="283"/>
      <c r="AS29" s="283"/>
      <c r="AT29" s="283"/>
      <c r="AU29" s="283"/>
      <c r="AV29" s="283"/>
      <c r="AW29" s="283"/>
      <c r="AX29" s="283"/>
      <c r="AY29" s="283"/>
      <c r="AZ29" s="283"/>
    </row>
    <row r="30" spans="1:52" ht="30" customHeight="1" x14ac:dyDescent="0.25">
      <c r="A30" s="283"/>
      <c r="B30" s="315"/>
      <c r="C30" s="554">
        <v>10</v>
      </c>
      <c r="D30" s="607" t="str">
        <f ca="1">CONCATENATE("Pay fixed in  ",DATA!W195," Years Pay &amp; New Scale (as par FR 22a(i)) ")</f>
        <v xml:space="preserve">Pay fixed in  12 Years Pay &amp; New Scale (as par FR 22a(i)) </v>
      </c>
      <c r="E30" s="608"/>
      <c r="F30" s="608"/>
      <c r="G30" s="608"/>
      <c r="H30" s="561"/>
      <c r="I30" s="551"/>
      <c r="J30" s="559" t="str">
        <f>CONCATENATE(DATA!AI118," / ",DATA!V195)</f>
        <v>49790 / 45830- 130580</v>
      </c>
      <c r="K30" s="557"/>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c r="AS30" s="283"/>
      <c r="AT30" s="283"/>
      <c r="AU30" s="283"/>
      <c r="AV30" s="283"/>
      <c r="AW30" s="283"/>
      <c r="AX30" s="283"/>
      <c r="AY30" s="283"/>
      <c r="AZ30" s="283"/>
    </row>
    <row r="31" spans="1:52" ht="18" customHeight="1" x14ac:dyDescent="0.25">
      <c r="A31" s="283"/>
      <c r="B31" s="315"/>
      <c r="C31" s="554">
        <v>11</v>
      </c>
      <c r="D31" s="562" t="s">
        <v>652</v>
      </c>
      <c r="E31" s="563"/>
      <c r="F31" s="563"/>
      <c r="G31" s="563"/>
      <c r="H31" s="561"/>
      <c r="I31" s="551"/>
      <c r="J31" s="564" t="str">
        <f>DATA!Z142</f>
        <v>1/1/2025</v>
      </c>
      <c r="K31" s="557"/>
      <c r="L31" s="283"/>
      <c r="M31" s="283"/>
      <c r="N31" s="283"/>
      <c r="O31" s="283"/>
      <c r="P31" s="283"/>
      <c r="Q31" s="283"/>
      <c r="R31" s="283"/>
      <c r="S31" s="283"/>
      <c r="T31" s="283"/>
      <c r="U31" s="283"/>
      <c r="V31" s="283"/>
      <c r="W31" s="283"/>
      <c r="X31" s="283"/>
      <c r="Y31" s="283"/>
      <c r="Z31" s="283"/>
      <c r="AA31" s="283"/>
      <c r="AB31" s="283"/>
      <c r="AC31" s="283"/>
      <c r="AD31" s="283"/>
      <c r="AE31" s="283"/>
      <c r="AF31" s="283"/>
      <c r="AG31" s="283"/>
      <c r="AH31" s="283"/>
      <c r="AI31" s="283"/>
      <c r="AJ31" s="283"/>
      <c r="AK31" s="283"/>
      <c r="AL31" s="283"/>
      <c r="AM31" s="283"/>
      <c r="AN31" s="283"/>
      <c r="AO31" s="283"/>
      <c r="AP31" s="283"/>
      <c r="AQ31" s="283"/>
      <c r="AR31" s="283"/>
      <c r="AS31" s="283"/>
      <c r="AT31" s="283"/>
      <c r="AU31" s="283"/>
      <c r="AV31" s="283"/>
      <c r="AW31" s="283"/>
      <c r="AX31" s="283"/>
      <c r="AY31" s="283"/>
      <c r="AZ31" s="283"/>
    </row>
    <row r="32" spans="1:52" x14ac:dyDescent="0.25">
      <c r="A32" s="283"/>
      <c r="B32" s="315"/>
      <c r="C32" s="315"/>
      <c r="D32" s="315"/>
      <c r="E32" s="315"/>
      <c r="F32" s="315"/>
      <c r="G32" s="315"/>
      <c r="H32" s="315"/>
      <c r="I32" s="315"/>
      <c r="J32" s="315"/>
      <c r="K32" s="315"/>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3"/>
      <c r="AP32" s="283"/>
      <c r="AQ32" s="283"/>
      <c r="AR32" s="283"/>
      <c r="AS32" s="283"/>
      <c r="AT32" s="283"/>
      <c r="AU32" s="283"/>
      <c r="AV32" s="283"/>
      <c r="AW32" s="283"/>
      <c r="AX32" s="283"/>
      <c r="AY32" s="283"/>
      <c r="AZ32" s="283"/>
    </row>
    <row r="33" spans="1:52" ht="52.2" customHeight="1" x14ac:dyDescent="0.25">
      <c r="A33" s="283"/>
      <c r="B33" s="315"/>
      <c r="C33" s="610" t="str">
        <f ca="1">CONCATENATE("  The incumbent is fully eligible for the ", DATA!W195, " years scale i.e ", DATA!U195, " as per the existing service rules. It is certified that none of his juniors have been promoted to the next higher post till date. The individual has not relinquished promotion at any time earlier.")</f>
        <v xml:space="preserve">  The incumbent is fully eligible for the 12 years scale i.e SPP-IA as per the existing service rules. It is certified that none of his juniors have been promoted to the next higher post till date. The individual has not relinquished promotion at any time earlier.</v>
      </c>
      <c r="D33" s="610"/>
      <c r="E33" s="610"/>
      <c r="F33" s="610"/>
      <c r="G33" s="610"/>
      <c r="H33" s="610"/>
      <c r="I33" s="610"/>
      <c r="J33" s="610"/>
      <c r="K33" s="610"/>
      <c r="L33" s="283"/>
      <c r="M33" s="283"/>
      <c r="N33" s="283"/>
      <c r="O33" s="283"/>
      <c r="P33" s="283"/>
      <c r="Q33" s="283"/>
      <c r="R33" s="283"/>
      <c r="S33" s="283"/>
      <c r="T33" s="283"/>
      <c r="U33" s="283"/>
      <c r="V33" s="283"/>
      <c r="W33" s="283"/>
      <c r="X33" s="283"/>
      <c r="Y33" s="283"/>
      <c r="Z33" s="283"/>
      <c r="AA33" s="283"/>
      <c r="AB33" s="283"/>
      <c r="AC33" s="283"/>
      <c r="AD33" s="283"/>
      <c r="AE33" s="283"/>
      <c r="AF33" s="283"/>
      <c r="AG33" s="283"/>
      <c r="AH33" s="283"/>
      <c r="AI33" s="283"/>
      <c r="AJ33" s="283"/>
      <c r="AK33" s="283"/>
      <c r="AL33" s="283"/>
      <c r="AM33" s="283"/>
      <c r="AN33" s="283"/>
      <c r="AO33" s="283"/>
      <c r="AP33" s="283"/>
      <c r="AQ33" s="283"/>
      <c r="AR33" s="283"/>
      <c r="AS33" s="283"/>
      <c r="AT33" s="283"/>
      <c r="AU33" s="283"/>
      <c r="AV33" s="283"/>
      <c r="AW33" s="283"/>
      <c r="AX33" s="283"/>
      <c r="AY33" s="283"/>
      <c r="AZ33" s="283"/>
    </row>
    <row r="34" spans="1:52" ht="36.6" hidden="1" customHeight="1" x14ac:dyDescent="0.25">
      <c r="A34" s="283"/>
      <c r="B34" s="315"/>
      <c r="C34" s="320"/>
      <c r="D34" s="320"/>
      <c r="E34" s="320"/>
      <c r="F34" s="320"/>
      <c r="G34" s="320"/>
      <c r="H34" s="320"/>
      <c r="I34" s="320"/>
      <c r="J34" s="320"/>
      <c r="K34" s="320"/>
      <c r="L34" s="283"/>
      <c r="M34" s="283"/>
      <c r="N34" s="283"/>
      <c r="O34" s="283"/>
      <c r="P34" s="283"/>
      <c r="Q34" s="283"/>
      <c r="R34" s="283"/>
      <c r="S34" s="283"/>
      <c r="T34" s="283"/>
      <c r="U34" s="283"/>
      <c r="V34" s="283"/>
      <c r="W34" s="283"/>
      <c r="X34" s="283"/>
      <c r="Y34" s="283"/>
      <c r="Z34" s="283"/>
      <c r="AA34" s="283"/>
      <c r="AB34" s="283"/>
      <c r="AC34" s="283"/>
      <c r="AD34" s="283"/>
      <c r="AE34" s="283"/>
      <c r="AF34" s="283"/>
      <c r="AG34" s="283"/>
      <c r="AH34" s="283"/>
      <c r="AI34" s="283"/>
      <c r="AJ34" s="283"/>
      <c r="AK34" s="283"/>
      <c r="AL34" s="283"/>
      <c r="AM34" s="283"/>
      <c r="AN34" s="283"/>
      <c r="AO34" s="283"/>
      <c r="AP34" s="283"/>
      <c r="AQ34" s="283"/>
      <c r="AR34" s="283"/>
      <c r="AS34" s="283"/>
      <c r="AT34" s="283"/>
      <c r="AU34" s="283"/>
      <c r="AV34" s="283"/>
      <c r="AW34" s="283"/>
      <c r="AX34" s="283"/>
      <c r="AY34" s="283"/>
      <c r="AZ34" s="283"/>
    </row>
    <row r="35" spans="1:52" ht="15" customHeight="1" x14ac:dyDescent="0.25">
      <c r="A35" s="283"/>
      <c r="B35" s="315"/>
      <c r="C35" s="609" t="str">
        <f>CONCATENATE("                      ","Certified that necessary entries were made in the Service Register of the individual. The individual is informed that if any excess amount paid due to erroneous sanction noticed during the course of audit such amount shall be recovered in lump sum from ",DATA!Z138," pay bills without any prior notice.")</f>
        <v xml:space="preserve">                      Certified that necessary entries were made in the Service Register of the individual. The individual is informed that if any excess amount paid due to erroneous sanction noticed during the course of audit such amount shall be recovered in lump sum from  his  pay bills without any prior notice.</v>
      </c>
      <c r="D35" s="609"/>
      <c r="E35" s="609"/>
      <c r="F35" s="609"/>
      <c r="G35" s="609"/>
      <c r="H35" s="609"/>
      <c r="I35" s="609"/>
      <c r="J35" s="609"/>
      <c r="K35" s="609"/>
      <c r="L35" s="283"/>
      <c r="M35" s="283"/>
      <c r="N35" s="283"/>
      <c r="O35" s="283"/>
      <c r="P35" s="283"/>
      <c r="Q35" s="283"/>
      <c r="R35" s="283"/>
      <c r="S35" s="283"/>
      <c r="T35" s="283"/>
      <c r="U35" s="283"/>
      <c r="V35" s="283"/>
      <c r="W35" s="283"/>
      <c r="X35" s="283"/>
      <c r="Y35" s="283"/>
      <c r="Z35" s="283"/>
      <c r="AA35" s="283"/>
      <c r="AB35" s="283"/>
      <c r="AC35" s="283"/>
      <c r="AD35" s="283"/>
      <c r="AE35" s="283"/>
      <c r="AF35" s="283"/>
      <c r="AG35" s="283"/>
      <c r="AH35" s="283"/>
      <c r="AI35" s="283"/>
      <c r="AJ35" s="283"/>
      <c r="AK35" s="283"/>
      <c r="AL35" s="283"/>
      <c r="AM35" s="283"/>
      <c r="AN35" s="283"/>
      <c r="AO35" s="283"/>
      <c r="AP35" s="283"/>
      <c r="AQ35" s="283"/>
      <c r="AR35" s="283"/>
      <c r="AS35" s="283"/>
      <c r="AT35" s="283"/>
      <c r="AU35" s="283"/>
      <c r="AV35" s="283"/>
      <c r="AW35" s="283"/>
      <c r="AX35" s="283"/>
      <c r="AY35" s="283"/>
      <c r="AZ35" s="283"/>
    </row>
    <row r="36" spans="1:52" ht="15" customHeight="1" x14ac:dyDescent="0.25">
      <c r="A36" s="283"/>
      <c r="B36" s="315"/>
      <c r="C36" s="609"/>
      <c r="D36" s="609"/>
      <c r="E36" s="609"/>
      <c r="F36" s="609"/>
      <c r="G36" s="609"/>
      <c r="H36" s="609"/>
      <c r="I36" s="609"/>
      <c r="J36" s="609"/>
      <c r="K36" s="609"/>
      <c r="L36" s="307"/>
      <c r="M36" s="283"/>
      <c r="N36" s="283"/>
      <c r="O36" s="283"/>
      <c r="P36" s="283"/>
      <c r="Q36" s="283"/>
      <c r="R36" s="283"/>
      <c r="S36" s="283"/>
      <c r="T36" s="283"/>
      <c r="U36" s="283"/>
      <c r="V36" s="283"/>
      <c r="W36" s="283"/>
      <c r="X36" s="283"/>
      <c r="Y36" s="283"/>
      <c r="Z36" s="283"/>
      <c r="AA36" s="283"/>
      <c r="AB36" s="283"/>
      <c r="AC36" s="283"/>
      <c r="AD36" s="283"/>
      <c r="AE36" s="283"/>
      <c r="AF36" s="283"/>
      <c r="AG36" s="283"/>
      <c r="AH36" s="283"/>
      <c r="AI36" s="283"/>
      <c r="AJ36" s="283"/>
      <c r="AK36" s="283"/>
      <c r="AL36" s="283"/>
      <c r="AM36" s="283"/>
      <c r="AN36" s="283"/>
      <c r="AO36" s="283"/>
      <c r="AP36" s="283"/>
      <c r="AQ36" s="283"/>
      <c r="AR36" s="283"/>
      <c r="AS36" s="283"/>
      <c r="AT36" s="283"/>
      <c r="AU36" s="283"/>
      <c r="AV36" s="283"/>
      <c r="AW36" s="283"/>
      <c r="AX36" s="283"/>
      <c r="AY36" s="283"/>
      <c r="AZ36" s="283"/>
    </row>
    <row r="37" spans="1:52" x14ac:dyDescent="0.25">
      <c r="A37" s="283"/>
      <c r="B37" s="315"/>
      <c r="C37" s="609"/>
      <c r="D37" s="609"/>
      <c r="E37" s="609"/>
      <c r="F37" s="609"/>
      <c r="G37" s="609"/>
      <c r="H37" s="609"/>
      <c r="I37" s="609"/>
      <c r="J37" s="609"/>
      <c r="K37" s="609"/>
      <c r="L37" s="307"/>
      <c r="M37" s="283"/>
      <c r="N37" s="283"/>
      <c r="O37" s="283"/>
      <c r="P37" s="283"/>
      <c r="Q37" s="283"/>
      <c r="R37" s="283"/>
      <c r="S37" s="283"/>
      <c r="T37" s="283"/>
      <c r="U37" s="283"/>
      <c r="V37" s="283"/>
      <c r="W37" s="283"/>
      <c r="X37" s="283"/>
      <c r="Y37" s="283"/>
      <c r="Z37" s="283"/>
      <c r="AA37" s="283"/>
      <c r="AB37" s="283"/>
      <c r="AC37" s="283"/>
      <c r="AD37" s="283"/>
      <c r="AE37" s="283"/>
      <c r="AF37" s="283"/>
      <c r="AG37" s="283"/>
      <c r="AH37" s="283"/>
      <c r="AI37" s="283"/>
      <c r="AJ37" s="283"/>
      <c r="AK37" s="283"/>
      <c r="AL37" s="283"/>
      <c r="AM37" s="283"/>
      <c r="AN37" s="283"/>
      <c r="AO37" s="283"/>
      <c r="AP37" s="283"/>
      <c r="AQ37" s="283"/>
      <c r="AR37" s="283"/>
      <c r="AS37" s="283"/>
      <c r="AT37" s="283"/>
      <c r="AU37" s="283"/>
      <c r="AV37" s="283"/>
      <c r="AW37" s="283"/>
      <c r="AX37" s="283"/>
      <c r="AY37" s="283"/>
      <c r="AZ37" s="283"/>
    </row>
    <row r="38" spans="1:52" x14ac:dyDescent="0.25">
      <c r="A38" s="283"/>
      <c r="B38" s="315"/>
      <c r="C38" s="609"/>
      <c r="D38" s="609"/>
      <c r="E38" s="609"/>
      <c r="F38" s="609"/>
      <c r="G38" s="609"/>
      <c r="H38" s="609"/>
      <c r="I38" s="609"/>
      <c r="J38" s="609"/>
      <c r="K38" s="609"/>
      <c r="L38" s="307"/>
      <c r="M38" s="283"/>
      <c r="N38" s="283"/>
      <c r="O38" s="283"/>
      <c r="P38" s="283"/>
      <c r="Q38" s="283"/>
      <c r="R38" s="283"/>
      <c r="S38" s="283"/>
      <c r="T38" s="283"/>
      <c r="U38" s="283"/>
      <c r="V38" s="283"/>
      <c r="W38" s="283"/>
      <c r="X38" s="283"/>
      <c r="Y38" s="283"/>
      <c r="Z38" s="283"/>
      <c r="AA38" s="283"/>
      <c r="AB38" s="283"/>
      <c r="AC38" s="283"/>
      <c r="AD38" s="283"/>
      <c r="AE38" s="283"/>
      <c r="AF38" s="283"/>
      <c r="AG38" s="283"/>
      <c r="AH38" s="283"/>
      <c r="AI38" s="283"/>
      <c r="AJ38" s="283"/>
      <c r="AK38" s="283"/>
      <c r="AL38" s="283"/>
      <c r="AM38" s="283"/>
      <c r="AN38" s="283"/>
      <c r="AO38" s="283"/>
      <c r="AP38" s="283"/>
      <c r="AQ38" s="283"/>
      <c r="AR38" s="283"/>
      <c r="AS38" s="283"/>
      <c r="AT38" s="283"/>
      <c r="AU38" s="283"/>
      <c r="AV38" s="283"/>
      <c r="AW38" s="283"/>
      <c r="AX38" s="283"/>
      <c r="AY38" s="283"/>
      <c r="AZ38" s="283"/>
    </row>
    <row r="39" spans="1:52" x14ac:dyDescent="0.25">
      <c r="A39" s="283"/>
      <c r="B39" s="315"/>
      <c r="C39" s="315"/>
      <c r="D39" s="321"/>
      <c r="E39" s="321"/>
      <c r="F39" s="321"/>
      <c r="G39" s="321"/>
      <c r="H39" s="321"/>
      <c r="I39" s="321"/>
      <c r="J39" s="321"/>
      <c r="K39" s="321"/>
      <c r="L39" s="308"/>
      <c r="M39" s="283"/>
      <c r="N39" s="283"/>
      <c r="O39" s="283"/>
      <c r="P39" s="283"/>
      <c r="Q39" s="283"/>
      <c r="R39" s="283"/>
      <c r="S39" s="283"/>
      <c r="T39" s="283"/>
      <c r="U39" s="283"/>
      <c r="V39" s="283"/>
      <c r="W39" s="283"/>
      <c r="X39" s="283"/>
      <c r="Y39" s="283"/>
      <c r="Z39" s="283"/>
      <c r="AA39" s="283"/>
      <c r="AB39" s="283"/>
      <c r="AC39" s="283"/>
      <c r="AD39" s="283"/>
      <c r="AE39" s="283"/>
      <c r="AF39" s="283"/>
      <c r="AG39" s="283"/>
      <c r="AH39" s="283"/>
      <c r="AI39" s="283"/>
      <c r="AJ39" s="283"/>
      <c r="AK39" s="283"/>
      <c r="AL39" s="283"/>
      <c r="AM39" s="283"/>
      <c r="AN39" s="283"/>
      <c r="AO39" s="283"/>
      <c r="AP39" s="283"/>
      <c r="AQ39" s="283"/>
      <c r="AR39" s="283"/>
      <c r="AS39" s="283"/>
      <c r="AT39" s="283"/>
      <c r="AU39" s="283"/>
      <c r="AV39" s="283"/>
      <c r="AW39" s="283"/>
      <c r="AX39" s="283"/>
      <c r="AY39" s="283"/>
      <c r="AZ39" s="283"/>
    </row>
    <row r="40" spans="1:52" x14ac:dyDescent="0.25">
      <c r="A40" s="283"/>
      <c r="B40" s="315"/>
      <c r="C40" s="315"/>
      <c r="D40" s="321"/>
      <c r="E40" s="321"/>
      <c r="F40" s="321"/>
      <c r="G40" s="321"/>
      <c r="H40" s="321"/>
      <c r="I40" s="321"/>
      <c r="J40" s="321"/>
      <c r="K40" s="321"/>
      <c r="L40" s="308"/>
      <c r="M40" s="283"/>
      <c r="N40" s="283"/>
      <c r="O40" s="283"/>
      <c r="P40" s="283"/>
      <c r="Q40" s="283"/>
      <c r="R40" s="283"/>
      <c r="S40" s="283"/>
      <c r="T40" s="283"/>
      <c r="U40" s="283"/>
      <c r="V40" s="283"/>
      <c r="W40" s="283"/>
      <c r="X40" s="283"/>
      <c r="Y40" s="283"/>
      <c r="Z40" s="283"/>
      <c r="AA40" s="283"/>
      <c r="AB40" s="283"/>
      <c r="AC40" s="283"/>
      <c r="AD40" s="283"/>
      <c r="AE40" s="283"/>
      <c r="AF40" s="283"/>
      <c r="AG40" s="283"/>
      <c r="AH40" s="283"/>
      <c r="AI40" s="283"/>
      <c r="AJ40" s="283"/>
      <c r="AK40" s="283"/>
      <c r="AL40" s="283"/>
      <c r="AM40" s="283"/>
      <c r="AN40" s="283"/>
      <c r="AO40" s="283"/>
      <c r="AP40" s="283"/>
      <c r="AQ40" s="283"/>
      <c r="AR40" s="283"/>
      <c r="AS40" s="283"/>
      <c r="AT40" s="283"/>
      <c r="AU40" s="283"/>
      <c r="AV40" s="283"/>
      <c r="AW40" s="283"/>
      <c r="AX40" s="283"/>
      <c r="AY40" s="283"/>
      <c r="AZ40" s="283"/>
    </row>
    <row r="41" spans="1:52" x14ac:dyDescent="0.25">
      <c r="A41" s="283"/>
      <c r="B41" s="315"/>
      <c r="C41" s="315"/>
      <c r="D41" s="315"/>
      <c r="E41" s="315"/>
      <c r="F41" s="315"/>
      <c r="G41" s="315"/>
      <c r="H41" s="605" t="str">
        <f>DATA!U150</f>
        <v>Headmaster</v>
      </c>
      <c r="I41" s="604"/>
      <c r="J41" s="604"/>
      <c r="K41" s="315"/>
      <c r="L41" s="283"/>
      <c r="M41" s="283"/>
      <c r="N41" s="283"/>
      <c r="O41" s="283"/>
      <c r="P41" s="283"/>
      <c r="Q41" s="283"/>
      <c r="R41" s="283"/>
      <c r="S41" s="283"/>
      <c r="T41" s="283"/>
      <c r="U41" s="283"/>
      <c r="V41" s="283"/>
      <c r="W41" s="283"/>
      <c r="X41" s="283"/>
      <c r="Y41" s="283"/>
      <c r="Z41" s="283"/>
      <c r="AA41" s="283"/>
      <c r="AB41" s="283"/>
      <c r="AC41" s="283"/>
      <c r="AD41" s="283"/>
      <c r="AE41" s="283"/>
      <c r="AF41" s="283"/>
      <c r="AG41" s="283"/>
      <c r="AH41" s="283"/>
      <c r="AI41" s="283"/>
      <c r="AJ41" s="283"/>
      <c r="AK41" s="283"/>
      <c r="AL41" s="283"/>
      <c r="AM41" s="283"/>
      <c r="AN41" s="283"/>
      <c r="AO41" s="283"/>
      <c r="AP41" s="283"/>
      <c r="AQ41" s="283"/>
      <c r="AR41" s="283"/>
      <c r="AS41" s="283"/>
      <c r="AT41" s="283"/>
      <c r="AU41" s="283"/>
      <c r="AV41" s="283"/>
      <c r="AW41" s="283"/>
      <c r="AX41" s="283"/>
      <c r="AY41" s="283"/>
      <c r="AZ41" s="283"/>
    </row>
    <row r="42" spans="1:52" x14ac:dyDescent="0.25">
      <c r="A42" s="283"/>
      <c r="B42" s="315"/>
      <c r="C42" s="315"/>
      <c r="D42" s="315"/>
      <c r="E42" s="315"/>
      <c r="F42" s="315"/>
      <c r="G42" s="604" t="str">
        <f>CONCATENATE(DATA!E18," ,",DATA!E19,".")</f>
        <v>ZP High School ,Peapully.</v>
      </c>
      <c r="H42" s="604"/>
      <c r="I42" s="604"/>
      <c r="J42" s="604"/>
      <c r="K42" s="604"/>
      <c r="L42" s="283"/>
      <c r="M42" s="283"/>
      <c r="N42" s="283"/>
      <c r="O42" s="283"/>
      <c r="P42" s="283"/>
      <c r="Q42" s="283"/>
      <c r="R42" s="283"/>
      <c r="S42" s="283"/>
      <c r="T42" s="283"/>
      <c r="U42" s="283"/>
      <c r="V42" s="283"/>
      <c r="W42" s="283"/>
      <c r="X42" s="283"/>
      <c r="Y42" s="283"/>
      <c r="Z42" s="283"/>
      <c r="AA42" s="283"/>
      <c r="AB42" s="283"/>
      <c r="AC42" s="283"/>
      <c r="AD42" s="283"/>
      <c r="AE42" s="283"/>
      <c r="AF42" s="283"/>
      <c r="AG42" s="283"/>
      <c r="AH42" s="283"/>
      <c r="AI42" s="283"/>
      <c r="AJ42" s="283"/>
      <c r="AK42" s="283"/>
      <c r="AL42" s="283"/>
      <c r="AM42" s="283"/>
      <c r="AN42" s="283"/>
      <c r="AO42" s="283"/>
      <c r="AP42" s="283"/>
      <c r="AQ42" s="283"/>
      <c r="AR42" s="283"/>
      <c r="AS42" s="283"/>
      <c r="AT42" s="283"/>
      <c r="AU42" s="283"/>
      <c r="AV42" s="283"/>
      <c r="AW42" s="283"/>
      <c r="AX42" s="283"/>
      <c r="AY42" s="283"/>
      <c r="AZ42" s="283"/>
    </row>
    <row r="43" spans="1:52" x14ac:dyDescent="0.25">
      <c r="A43" s="283"/>
      <c r="B43" s="315" t="s">
        <v>361</v>
      </c>
      <c r="C43" s="315"/>
      <c r="D43" s="315"/>
      <c r="E43" s="315"/>
      <c r="F43" s="315"/>
      <c r="G43" s="315"/>
      <c r="H43" s="315"/>
      <c r="I43" s="315"/>
      <c r="J43" s="315"/>
      <c r="K43" s="315"/>
      <c r="L43" s="283"/>
      <c r="M43" s="283"/>
      <c r="N43" s="283"/>
      <c r="O43" s="283"/>
      <c r="P43" s="283"/>
      <c r="Q43" s="283"/>
      <c r="R43" s="283"/>
      <c r="S43" s="283"/>
      <c r="T43" s="283"/>
      <c r="U43" s="283"/>
      <c r="V43" s="283"/>
      <c r="W43" s="283"/>
      <c r="X43" s="283"/>
      <c r="Y43" s="283"/>
      <c r="Z43" s="283"/>
      <c r="AA43" s="283"/>
      <c r="AB43" s="283"/>
      <c r="AC43" s="283"/>
      <c r="AD43" s="283"/>
      <c r="AE43" s="283"/>
      <c r="AF43" s="283"/>
      <c r="AG43" s="283"/>
      <c r="AH43" s="283"/>
      <c r="AI43" s="283"/>
      <c r="AJ43" s="283"/>
      <c r="AK43" s="283"/>
      <c r="AL43" s="283"/>
      <c r="AM43" s="283"/>
      <c r="AN43" s="283"/>
      <c r="AO43" s="283"/>
      <c r="AP43" s="283"/>
      <c r="AQ43" s="283"/>
      <c r="AR43" s="283"/>
      <c r="AS43" s="283"/>
      <c r="AT43" s="283"/>
      <c r="AU43" s="283"/>
      <c r="AV43" s="283"/>
      <c r="AW43" s="283"/>
      <c r="AX43" s="283"/>
      <c r="AY43" s="283"/>
      <c r="AZ43" s="283"/>
    </row>
    <row r="44" spans="1:52" x14ac:dyDescent="0.25">
      <c r="A44" s="283"/>
      <c r="B44" s="315" t="s">
        <v>377</v>
      </c>
      <c r="C44" s="315"/>
      <c r="D44" s="315"/>
      <c r="E44" s="315"/>
      <c r="F44" s="315"/>
      <c r="G44" s="315"/>
      <c r="H44" s="315"/>
      <c r="I44" s="315"/>
      <c r="J44" s="315"/>
      <c r="K44" s="315"/>
      <c r="L44" s="283"/>
      <c r="M44" s="283"/>
      <c r="N44" s="283"/>
      <c r="O44" s="283"/>
      <c r="P44" s="283"/>
      <c r="Q44" s="283"/>
      <c r="R44" s="283"/>
      <c r="S44" s="283"/>
      <c r="T44" s="283"/>
      <c r="U44" s="283"/>
      <c r="V44" s="283"/>
      <c r="W44" s="283"/>
      <c r="X44" s="283"/>
      <c r="Y44" s="283"/>
      <c r="Z44" s="283"/>
      <c r="AA44" s="283"/>
      <c r="AB44" s="283"/>
      <c r="AC44" s="283"/>
      <c r="AD44" s="283"/>
      <c r="AE44" s="283"/>
      <c r="AF44" s="283"/>
      <c r="AG44" s="283"/>
      <c r="AH44" s="283"/>
      <c r="AI44" s="283"/>
      <c r="AJ44" s="283"/>
      <c r="AK44" s="283"/>
      <c r="AL44" s="283"/>
      <c r="AM44" s="283"/>
      <c r="AN44" s="283"/>
      <c r="AO44" s="283"/>
      <c r="AP44" s="283"/>
      <c r="AQ44" s="283"/>
      <c r="AR44" s="283"/>
      <c r="AS44" s="283"/>
      <c r="AT44" s="283"/>
      <c r="AU44" s="283"/>
      <c r="AV44" s="283"/>
      <c r="AW44" s="283"/>
      <c r="AX44" s="283"/>
      <c r="AY44" s="283"/>
      <c r="AZ44" s="283"/>
    </row>
    <row r="45" spans="1:52" x14ac:dyDescent="0.25">
      <c r="A45" s="283"/>
      <c r="B45" s="315" t="str">
        <f>CONCATENATE("2. STO Office")</f>
        <v>2. STO Office</v>
      </c>
      <c r="C45" s="315"/>
      <c r="D45" s="315"/>
      <c r="E45" s="315"/>
      <c r="F45" s="315"/>
      <c r="G45" s="315"/>
      <c r="H45" s="315"/>
      <c r="I45" s="315"/>
      <c r="J45" s="315"/>
      <c r="K45" s="315"/>
      <c r="L45" s="283"/>
      <c r="M45" s="283"/>
      <c r="N45" s="283"/>
      <c r="O45" s="283"/>
      <c r="P45" s="283"/>
      <c r="Q45" s="283"/>
      <c r="R45" s="283"/>
      <c r="S45" s="283"/>
      <c r="T45" s="283"/>
      <c r="U45" s="283"/>
      <c r="V45" s="283"/>
      <c r="W45" s="283"/>
      <c r="X45" s="283"/>
      <c r="Y45" s="283"/>
      <c r="Z45" s="283"/>
      <c r="AA45" s="283"/>
      <c r="AB45" s="283"/>
      <c r="AC45" s="283"/>
      <c r="AD45" s="283"/>
      <c r="AE45" s="283"/>
      <c r="AF45" s="283"/>
      <c r="AG45" s="283"/>
      <c r="AH45" s="283"/>
      <c r="AI45" s="283"/>
      <c r="AJ45" s="283"/>
      <c r="AK45" s="283"/>
      <c r="AL45" s="283"/>
      <c r="AM45" s="283"/>
      <c r="AN45" s="283"/>
      <c r="AO45" s="283"/>
      <c r="AP45" s="283"/>
      <c r="AQ45" s="283"/>
      <c r="AR45" s="283"/>
      <c r="AS45" s="283"/>
      <c r="AT45" s="283"/>
      <c r="AU45" s="283"/>
      <c r="AV45" s="283"/>
      <c r="AW45" s="283"/>
      <c r="AX45" s="283"/>
      <c r="AY45" s="283"/>
      <c r="AZ45" s="283"/>
    </row>
    <row r="46" spans="1:52" ht="5.25" customHeight="1" x14ac:dyDescent="0.25">
      <c r="A46" s="283"/>
      <c r="B46" s="315"/>
      <c r="C46" s="315"/>
      <c r="D46" s="315"/>
      <c r="E46" s="315"/>
      <c r="F46" s="315"/>
      <c r="G46" s="315"/>
      <c r="H46" s="315"/>
      <c r="I46" s="315"/>
      <c r="J46" s="315"/>
      <c r="K46" s="315"/>
      <c r="L46" s="283"/>
      <c r="M46" s="283"/>
      <c r="N46" s="283"/>
      <c r="O46" s="283"/>
      <c r="P46" s="283"/>
      <c r="Q46" s="283"/>
      <c r="R46" s="283"/>
      <c r="S46" s="283"/>
      <c r="T46" s="283"/>
      <c r="U46" s="283"/>
      <c r="V46" s="283"/>
      <c r="W46" s="283"/>
      <c r="X46" s="283"/>
      <c r="Y46" s="283"/>
      <c r="Z46" s="283"/>
      <c r="AA46" s="283"/>
      <c r="AB46" s="283"/>
      <c r="AC46" s="283"/>
      <c r="AD46" s="283"/>
      <c r="AE46" s="283"/>
      <c r="AF46" s="283"/>
      <c r="AG46" s="283"/>
      <c r="AH46" s="283"/>
      <c r="AI46" s="283"/>
      <c r="AJ46" s="283"/>
      <c r="AK46" s="283"/>
      <c r="AL46" s="283"/>
      <c r="AM46" s="283"/>
      <c r="AN46" s="283"/>
      <c r="AO46" s="283"/>
      <c r="AP46" s="283"/>
      <c r="AQ46" s="283"/>
      <c r="AR46" s="283"/>
      <c r="AS46" s="283"/>
      <c r="AT46" s="283"/>
      <c r="AU46" s="283"/>
      <c r="AV46" s="283"/>
      <c r="AW46" s="283"/>
      <c r="AX46" s="283"/>
      <c r="AY46" s="283"/>
      <c r="AZ46" s="283"/>
    </row>
    <row r="47" spans="1:52" x14ac:dyDescent="0.25">
      <c r="A47" s="283"/>
      <c r="B47" s="378" t="s">
        <v>534</v>
      </c>
      <c r="C47" s="379"/>
      <c r="D47" s="379"/>
      <c r="E47" s="379"/>
      <c r="F47" s="379"/>
      <c r="G47" s="379"/>
      <c r="H47" s="379"/>
      <c r="I47" s="379"/>
      <c r="J47" s="379"/>
      <c r="K47" s="379"/>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3"/>
      <c r="AP47" s="283"/>
      <c r="AQ47" s="283"/>
      <c r="AR47" s="283"/>
      <c r="AS47" s="283"/>
      <c r="AT47" s="283"/>
      <c r="AU47" s="283"/>
      <c r="AV47" s="283"/>
      <c r="AW47" s="283"/>
      <c r="AX47" s="283"/>
      <c r="AY47" s="283"/>
      <c r="AZ47" s="283"/>
    </row>
    <row r="48" spans="1:52" x14ac:dyDescent="0.25">
      <c r="A48" s="283"/>
      <c r="B48" s="309"/>
      <c r="C48" s="309"/>
      <c r="D48" s="309"/>
      <c r="E48" s="309"/>
      <c r="F48" s="309"/>
      <c r="G48" s="309"/>
      <c r="H48" s="309"/>
      <c r="I48" s="309"/>
      <c r="J48" s="309"/>
      <c r="K48" s="309"/>
      <c r="L48" s="283"/>
      <c r="M48" s="283"/>
      <c r="N48" s="283"/>
      <c r="O48" s="283"/>
      <c r="P48" s="283"/>
      <c r="Q48" s="283"/>
      <c r="R48" s="283"/>
      <c r="S48" s="283"/>
      <c r="T48" s="283"/>
      <c r="U48" s="283"/>
      <c r="V48" s="283"/>
      <c r="W48" s="283"/>
      <c r="X48" s="283"/>
      <c r="Y48" s="283"/>
      <c r="Z48" s="283"/>
      <c r="AA48" s="283"/>
      <c r="AB48" s="283"/>
      <c r="AC48" s="283"/>
      <c r="AD48" s="283"/>
      <c r="AE48" s="283"/>
      <c r="AF48" s="283"/>
      <c r="AG48" s="283"/>
      <c r="AH48" s="283"/>
      <c r="AI48" s="283"/>
      <c r="AJ48" s="283"/>
      <c r="AK48" s="283"/>
      <c r="AL48" s="283"/>
      <c r="AM48" s="283"/>
      <c r="AN48" s="283"/>
      <c r="AO48" s="283"/>
      <c r="AP48" s="283"/>
      <c r="AQ48" s="283"/>
      <c r="AR48" s="283"/>
      <c r="AS48" s="283"/>
      <c r="AT48" s="283"/>
      <c r="AU48" s="283"/>
      <c r="AV48" s="283"/>
      <c r="AW48" s="283"/>
      <c r="AX48" s="283"/>
      <c r="AY48" s="283"/>
      <c r="AZ48" s="283"/>
    </row>
    <row r="49" spans="1:52" x14ac:dyDescent="0.25">
      <c r="A49" s="283"/>
      <c r="B49" s="309"/>
      <c r="C49" s="309"/>
      <c r="D49" s="309"/>
      <c r="E49" s="309"/>
      <c r="F49" s="309"/>
      <c r="G49" s="309"/>
      <c r="H49" s="309"/>
      <c r="I49" s="309"/>
      <c r="J49" s="309"/>
      <c r="K49" s="309"/>
      <c r="L49" s="283"/>
      <c r="M49" s="283"/>
      <c r="N49" s="283"/>
      <c r="O49" s="283"/>
      <c r="P49" s="283"/>
      <c r="Q49" s="283"/>
      <c r="R49" s="283"/>
      <c r="S49" s="283"/>
      <c r="T49" s="283"/>
      <c r="U49" s="283"/>
      <c r="V49" s="283"/>
      <c r="W49" s="283"/>
      <c r="X49" s="283"/>
      <c r="Y49" s="283"/>
      <c r="Z49" s="283"/>
      <c r="AA49" s="283"/>
      <c r="AB49" s="283"/>
      <c r="AC49" s="283"/>
      <c r="AD49" s="283"/>
      <c r="AE49" s="283"/>
      <c r="AF49" s="283"/>
      <c r="AG49" s="283"/>
      <c r="AH49" s="283"/>
      <c r="AI49" s="283"/>
      <c r="AJ49" s="283"/>
      <c r="AK49" s="283"/>
      <c r="AL49" s="283"/>
      <c r="AM49" s="283"/>
      <c r="AN49" s="283"/>
      <c r="AO49" s="283"/>
      <c r="AP49" s="283"/>
      <c r="AQ49" s="283"/>
      <c r="AR49" s="283"/>
      <c r="AS49" s="283"/>
      <c r="AT49" s="283"/>
      <c r="AU49" s="283"/>
      <c r="AV49" s="283"/>
      <c r="AW49" s="283"/>
      <c r="AX49" s="283"/>
      <c r="AY49" s="283"/>
      <c r="AZ49" s="283"/>
    </row>
    <row r="50" spans="1:52" x14ac:dyDescent="0.25">
      <c r="A50" s="283"/>
      <c r="B50" s="309"/>
      <c r="C50" s="309"/>
      <c r="D50" s="309"/>
      <c r="E50" s="309"/>
      <c r="F50" s="309"/>
      <c r="G50" s="309"/>
      <c r="H50" s="309"/>
      <c r="I50" s="309"/>
      <c r="J50" s="309"/>
      <c r="K50" s="309"/>
      <c r="L50" s="283"/>
      <c r="M50" s="283"/>
      <c r="N50" s="283"/>
      <c r="O50" s="283"/>
      <c r="P50" s="283"/>
      <c r="Q50" s="283"/>
      <c r="R50" s="283"/>
      <c r="S50" s="283"/>
      <c r="T50" s="283"/>
      <c r="U50" s="283"/>
      <c r="V50" s="283"/>
      <c r="W50" s="283"/>
      <c r="X50" s="283"/>
      <c r="Y50" s="283"/>
      <c r="Z50" s="283"/>
      <c r="AA50" s="283"/>
      <c r="AB50" s="283"/>
      <c r="AC50" s="283"/>
      <c r="AD50" s="283"/>
      <c r="AE50" s="283"/>
      <c r="AF50" s="283"/>
      <c r="AG50" s="283"/>
      <c r="AH50" s="283"/>
      <c r="AI50" s="283"/>
      <c r="AJ50" s="283"/>
      <c r="AK50" s="283"/>
      <c r="AL50" s="283"/>
      <c r="AM50" s="283"/>
      <c r="AN50" s="283"/>
      <c r="AO50" s="283"/>
      <c r="AP50" s="283"/>
      <c r="AQ50" s="283"/>
      <c r="AR50" s="283"/>
      <c r="AS50" s="283"/>
      <c r="AT50" s="283"/>
      <c r="AU50" s="283"/>
      <c r="AV50" s="283"/>
      <c r="AW50" s="283"/>
      <c r="AX50" s="283"/>
      <c r="AY50" s="283"/>
      <c r="AZ50" s="283"/>
    </row>
    <row r="51" spans="1:52" x14ac:dyDescent="0.25">
      <c r="A51" s="283"/>
      <c r="B51" s="309"/>
      <c r="C51" s="309"/>
      <c r="D51" s="309"/>
      <c r="E51" s="309"/>
      <c r="F51" s="309"/>
      <c r="G51" s="309"/>
      <c r="H51" s="309"/>
      <c r="I51" s="309"/>
      <c r="J51" s="309"/>
      <c r="K51" s="309"/>
      <c r="L51" s="283"/>
      <c r="M51" s="283"/>
      <c r="N51" s="283"/>
      <c r="O51" s="283"/>
      <c r="P51" s="283"/>
      <c r="Q51" s="283"/>
      <c r="R51" s="283"/>
      <c r="S51" s="283"/>
      <c r="T51" s="283"/>
      <c r="U51" s="283"/>
      <c r="V51" s="283"/>
      <c r="W51" s="283"/>
      <c r="X51" s="283"/>
      <c r="Y51" s="283"/>
      <c r="Z51" s="283"/>
      <c r="AA51" s="283"/>
      <c r="AB51" s="283"/>
      <c r="AC51" s="283"/>
      <c r="AD51" s="283"/>
      <c r="AE51" s="283"/>
      <c r="AF51" s="283"/>
      <c r="AG51" s="283"/>
      <c r="AH51" s="283"/>
      <c r="AI51" s="283"/>
      <c r="AJ51" s="283"/>
      <c r="AK51" s="283"/>
      <c r="AL51" s="283"/>
      <c r="AM51" s="283"/>
      <c r="AN51" s="283"/>
      <c r="AO51" s="283"/>
      <c r="AP51" s="283"/>
      <c r="AQ51" s="283"/>
      <c r="AR51" s="283"/>
      <c r="AS51" s="283"/>
      <c r="AT51" s="283"/>
      <c r="AU51" s="283"/>
      <c r="AV51" s="283"/>
      <c r="AW51" s="283"/>
      <c r="AX51" s="283"/>
      <c r="AY51" s="283"/>
      <c r="AZ51" s="283"/>
    </row>
    <row r="52" spans="1:52" x14ac:dyDescent="0.25">
      <c r="A52" s="283"/>
      <c r="B52" s="283"/>
      <c r="C52" s="283"/>
      <c r="D52" s="283"/>
      <c r="E52" s="283"/>
      <c r="F52" s="283"/>
      <c r="G52" s="283"/>
      <c r="H52" s="283"/>
      <c r="I52" s="283"/>
      <c r="J52" s="283"/>
      <c r="K52" s="283"/>
      <c r="L52" s="283"/>
      <c r="M52" s="283"/>
      <c r="N52" s="283"/>
      <c r="O52" s="283"/>
      <c r="P52" s="283"/>
      <c r="Q52" s="283"/>
      <c r="R52" s="283"/>
      <c r="S52" s="283"/>
      <c r="T52" s="283"/>
      <c r="U52" s="283"/>
      <c r="V52" s="283"/>
      <c r="W52" s="283"/>
      <c r="X52" s="283"/>
      <c r="Y52" s="283"/>
      <c r="Z52" s="283"/>
      <c r="AA52" s="283"/>
      <c r="AB52" s="283"/>
      <c r="AC52" s="283"/>
      <c r="AD52" s="283"/>
      <c r="AE52" s="283"/>
      <c r="AF52" s="283"/>
      <c r="AG52" s="283"/>
      <c r="AH52" s="283"/>
      <c r="AI52" s="283"/>
      <c r="AJ52" s="283"/>
      <c r="AK52" s="283"/>
      <c r="AL52" s="283"/>
      <c r="AM52" s="283"/>
      <c r="AN52" s="283"/>
      <c r="AO52" s="283"/>
      <c r="AP52" s="283"/>
      <c r="AQ52" s="283"/>
      <c r="AR52" s="283"/>
      <c r="AS52" s="283"/>
      <c r="AT52" s="283"/>
      <c r="AU52" s="283"/>
      <c r="AV52" s="283"/>
      <c r="AW52" s="283"/>
      <c r="AX52" s="283"/>
      <c r="AY52" s="283"/>
      <c r="AZ52" s="283"/>
    </row>
    <row r="53" spans="1:52" x14ac:dyDescent="0.25">
      <c r="A53" s="283"/>
      <c r="B53" s="283"/>
      <c r="C53" s="283"/>
      <c r="D53" s="283"/>
      <c r="E53" s="283"/>
      <c r="F53" s="283"/>
      <c r="G53" s="283"/>
      <c r="H53" s="283"/>
      <c r="I53" s="283"/>
      <c r="J53" s="283"/>
      <c r="K53" s="283"/>
      <c r="L53" s="283"/>
      <c r="M53" s="283"/>
      <c r="N53" s="283"/>
      <c r="O53" s="283"/>
      <c r="P53" s="283"/>
      <c r="Q53" s="283"/>
      <c r="R53" s="283"/>
      <c r="S53" s="283"/>
      <c r="T53" s="283"/>
      <c r="U53" s="283"/>
      <c r="V53" s="283"/>
      <c r="W53" s="283"/>
      <c r="X53" s="283"/>
      <c r="Y53" s="283"/>
      <c r="Z53" s="283"/>
      <c r="AA53" s="283"/>
      <c r="AB53" s="283"/>
      <c r="AC53" s="283"/>
      <c r="AD53" s="283"/>
      <c r="AE53" s="283"/>
      <c r="AF53" s="283"/>
      <c r="AG53" s="283"/>
      <c r="AH53" s="283"/>
      <c r="AI53" s="283"/>
      <c r="AJ53" s="283"/>
      <c r="AK53" s="283"/>
      <c r="AL53" s="283"/>
      <c r="AM53" s="283"/>
      <c r="AN53" s="283"/>
      <c r="AO53" s="283"/>
      <c r="AP53" s="283"/>
      <c r="AQ53" s="283"/>
      <c r="AR53" s="283"/>
      <c r="AS53" s="283"/>
      <c r="AT53" s="283"/>
      <c r="AU53" s="283"/>
      <c r="AV53" s="283"/>
      <c r="AW53" s="283"/>
      <c r="AX53" s="283"/>
      <c r="AY53" s="283"/>
      <c r="AZ53" s="283"/>
    </row>
    <row r="54" spans="1:52" x14ac:dyDescent="0.25">
      <c r="A54" s="283"/>
      <c r="B54" s="283"/>
      <c r="C54" s="283"/>
      <c r="D54" s="283"/>
      <c r="E54" s="283"/>
      <c r="F54" s="283"/>
      <c r="G54" s="283"/>
      <c r="H54" s="283"/>
      <c r="I54" s="283"/>
      <c r="J54" s="283"/>
      <c r="K54" s="283"/>
      <c r="L54" s="283"/>
      <c r="M54" s="283"/>
      <c r="N54" s="283"/>
      <c r="O54" s="283"/>
      <c r="P54" s="283"/>
      <c r="Q54" s="283"/>
      <c r="R54" s="283"/>
      <c r="S54" s="283"/>
      <c r="T54" s="283"/>
      <c r="U54" s="283"/>
      <c r="V54" s="283"/>
      <c r="W54" s="283"/>
      <c r="X54" s="283"/>
      <c r="Y54" s="283"/>
      <c r="Z54" s="283"/>
      <c r="AA54" s="283"/>
      <c r="AB54" s="283"/>
      <c r="AC54" s="283"/>
      <c r="AD54" s="283"/>
      <c r="AE54" s="283"/>
      <c r="AF54" s="283"/>
      <c r="AG54" s="283"/>
      <c r="AH54" s="283"/>
      <c r="AI54" s="283"/>
      <c r="AJ54" s="283"/>
      <c r="AK54" s="283"/>
      <c r="AL54" s="283"/>
      <c r="AM54" s="283"/>
      <c r="AN54" s="283"/>
      <c r="AO54" s="283"/>
      <c r="AP54" s="283"/>
      <c r="AQ54" s="283"/>
      <c r="AR54" s="283"/>
      <c r="AS54" s="283"/>
      <c r="AT54" s="283"/>
      <c r="AU54" s="283"/>
      <c r="AV54" s="283"/>
      <c r="AW54" s="283"/>
      <c r="AX54" s="283"/>
      <c r="AY54" s="283"/>
      <c r="AZ54" s="283"/>
    </row>
    <row r="55" spans="1:52" x14ac:dyDescent="0.25">
      <c r="A55" s="283"/>
      <c r="B55" s="283"/>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c r="AH55" s="283"/>
      <c r="AI55" s="283"/>
      <c r="AJ55" s="283"/>
      <c r="AK55" s="283"/>
      <c r="AL55" s="283"/>
      <c r="AM55" s="283"/>
      <c r="AN55" s="283"/>
      <c r="AO55" s="283"/>
      <c r="AP55" s="283"/>
      <c r="AQ55" s="283"/>
      <c r="AR55" s="283"/>
      <c r="AS55" s="283"/>
      <c r="AT55" s="283"/>
      <c r="AU55" s="283"/>
      <c r="AV55" s="283"/>
      <c r="AW55" s="283"/>
      <c r="AX55" s="283"/>
      <c r="AY55" s="283"/>
      <c r="AZ55" s="283"/>
    </row>
    <row r="56" spans="1:52" x14ac:dyDescent="0.25">
      <c r="A56" s="283"/>
      <c r="B56" s="283"/>
      <c r="C56" s="283"/>
      <c r="D56" s="283"/>
      <c r="E56" s="283"/>
      <c r="F56" s="283"/>
      <c r="G56" s="283"/>
      <c r="H56" s="283"/>
      <c r="I56" s="283"/>
      <c r="J56" s="283"/>
      <c r="K56" s="283"/>
      <c r="L56" s="283"/>
      <c r="M56" s="283"/>
      <c r="N56" s="283"/>
      <c r="O56" s="283"/>
      <c r="P56" s="283"/>
      <c r="Q56" s="283"/>
      <c r="R56" s="283"/>
      <c r="S56" s="283"/>
      <c r="T56" s="283"/>
      <c r="U56" s="283"/>
      <c r="V56" s="283"/>
      <c r="W56" s="283"/>
      <c r="X56" s="283"/>
      <c r="Y56" s="283"/>
      <c r="Z56" s="283"/>
      <c r="AA56" s="283"/>
      <c r="AB56" s="283"/>
      <c r="AC56" s="283"/>
      <c r="AD56" s="283"/>
      <c r="AE56" s="283"/>
      <c r="AF56" s="283"/>
      <c r="AG56" s="283"/>
      <c r="AH56" s="283"/>
      <c r="AI56" s="283"/>
      <c r="AJ56" s="283"/>
      <c r="AK56" s="283"/>
      <c r="AL56" s="283"/>
      <c r="AM56" s="283"/>
      <c r="AN56" s="283"/>
      <c r="AO56" s="283"/>
      <c r="AP56" s="283"/>
      <c r="AQ56" s="283"/>
      <c r="AR56" s="283"/>
      <c r="AS56" s="283"/>
      <c r="AT56" s="283"/>
      <c r="AU56" s="283"/>
      <c r="AV56" s="283"/>
      <c r="AW56" s="283"/>
      <c r="AX56" s="283"/>
      <c r="AY56" s="283"/>
      <c r="AZ56" s="283"/>
    </row>
    <row r="57" spans="1:52" x14ac:dyDescent="0.25">
      <c r="A57" s="283"/>
      <c r="B57" s="283"/>
      <c r="C57" s="283"/>
      <c r="D57" s="283"/>
      <c r="E57" s="283"/>
      <c r="F57" s="283"/>
      <c r="G57" s="283"/>
      <c r="H57" s="283"/>
      <c r="I57" s="283"/>
      <c r="J57" s="283"/>
      <c r="K57" s="283"/>
      <c r="L57" s="283"/>
      <c r="M57" s="283"/>
      <c r="N57" s="283"/>
      <c r="O57" s="283"/>
      <c r="P57" s="283"/>
      <c r="Q57" s="283"/>
      <c r="R57" s="283"/>
      <c r="S57" s="283"/>
      <c r="T57" s="283"/>
      <c r="U57" s="283"/>
      <c r="V57" s="283"/>
      <c r="W57" s="283"/>
      <c r="X57" s="283"/>
      <c r="Y57" s="283"/>
      <c r="Z57" s="283"/>
      <c r="AA57" s="283"/>
      <c r="AB57" s="283"/>
      <c r="AC57" s="283"/>
      <c r="AD57" s="283"/>
      <c r="AE57" s="283"/>
      <c r="AF57" s="283"/>
      <c r="AG57" s="283"/>
      <c r="AH57" s="283"/>
      <c r="AI57" s="283"/>
      <c r="AJ57" s="283"/>
      <c r="AK57" s="283"/>
      <c r="AL57" s="283"/>
      <c r="AM57" s="283"/>
      <c r="AN57" s="283"/>
      <c r="AO57" s="283"/>
      <c r="AP57" s="283"/>
      <c r="AQ57" s="283"/>
      <c r="AR57" s="283"/>
      <c r="AS57" s="283"/>
      <c r="AT57" s="283"/>
      <c r="AU57" s="283"/>
      <c r="AV57" s="283"/>
      <c r="AW57" s="283"/>
      <c r="AX57" s="283"/>
      <c r="AY57" s="283"/>
      <c r="AZ57" s="283"/>
    </row>
    <row r="58" spans="1:52" x14ac:dyDescent="0.25">
      <c r="A58" s="283"/>
      <c r="B58" s="283"/>
      <c r="C58" s="283"/>
      <c r="D58" s="283"/>
      <c r="E58" s="283"/>
      <c r="F58" s="283"/>
      <c r="G58" s="283"/>
      <c r="H58" s="283"/>
      <c r="I58" s="283"/>
      <c r="J58" s="283"/>
      <c r="K58" s="283"/>
      <c r="L58" s="283"/>
      <c r="M58" s="283"/>
      <c r="N58" s="283"/>
      <c r="O58" s="283"/>
      <c r="P58" s="283"/>
      <c r="Q58" s="283"/>
      <c r="R58" s="283"/>
      <c r="S58" s="283"/>
      <c r="T58" s="283"/>
      <c r="U58" s="283"/>
      <c r="V58" s="283"/>
      <c r="W58" s="283"/>
      <c r="X58" s="283"/>
      <c r="Y58" s="283"/>
      <c r="Z58" s="283"/>
      <c r="AA58" s="283"/>
      <c r="AB58" s="283"/>
      <c r="AC58" s="283"/>
      <c r="AD58" s="283"/>
      <c r="AE58" s="283"/>
      <c r="AF58" s="283"/>
      <c r="AG58" s="283"/>
      <c r="AH58" s="283"/>
      <c r="AI58" s="283"/>
      <c r="AJ58" s="283"/>
      <c r="AK58" s="283"/>
      <c r="AL58" s="283"/>
      <c r="AM58" s="283"/>
      <c r="AN58" s="283"/>
      <c r="AO58" s="283"/>
      <c r="AP58" s="283"/>
      <c r="AQ58" s="283"/>
      <c r="AR58" s="283"/>
      <c r="AS58" s="283"/>
      <c r="AT58" s="283"/>
      <c r="AU58" s="283"/>
      <c r="AV58" s="283"/>
      <c r="AW58" s="283"/>
      <c r="AX58" s="283"/>
      <c r="AY58" s="283"/>
      <c r="AZ58" s="283"/>
    </row>
    <row r="59" spans="1:52" x14ac:dyDescent="0.25">
      <c r="A59" s="283"/>
      <c r="B59" s="283"/>
      <c r="C59" s="283"/>
      <c r="D59" s="283"/>
      <c r="E59" s="283"/>
      <c r="F59" s="283"/>
      <c r="G59" s="283"/>
      <c r="H59" s="283"/>
      <c r="I59" s="283"/>
      <c r="J59" s="283"/>
      <c r="K59" s="283"/>
      <c r="L59" s="283"/>
      <c r="M59" s="283"/>
      <c r="N59" s="283"/>
      <c r="O59" s="283"/>
      <c r="P59" s="283"/>
      <c r="Q59" s="283"/>
      <c r="R59" s="283"/>
      <c r="S59" s="283"/>
      <c r="T59" s="283"/>
      <c r="U59" s="283"/>
      <c r="V59" s="283"/>
      <c r="W59" s="283"/>
      <c r="X59" s="283"/>
      <c r="Y59" s="283"/>
      <c r="Z59" s="283"/>
      <c r="AA59" s="283"/>
      <c r="AB59" s="283"/>
      <c r="AC59" s="283"/>
      <c r="AD59" s="283"/>
      <c r="AE59" s="283"/>
      <c r="AF59" s="283"/>
      <c r="AG59" s="283"/>
      <c r="AH59" s="283"/>
      <c r="AI59" s="283"/>
      <c r="AJ59" s="283"/>
      <c r="AK59" s="283"/>
      <c r="AL59" s="283"/>
      <c r="AM59" s="283"/>
      <c r="AN59" s="283"/>
      <c r="AO59" s="283"/>
      <c r="AP59" s="283"/>
      <c r="AQ59" s="283"/>
      <c r="AR59" s="283"/>
      <c r="AS59" s="283"/>
      <c r="AT59" s="283"/>
      <c r="AU59" s="283"/>
      <c r="AV59" s="283"/>
      <c r="AW59" s="283"/>
      <c r="AX59" s="283"/>
      <c r="AY59" s="283"/>
      <c r="AZ59" s="283"/>
    </row>
    <row r="60" spans="1:52" x14ac:dyDescent="0.25">
      <c r="A60" s="283"/>
      <c r="B60" s="283"/>
      <c r="C60" s="283"/>
      <c r="D60" s="283"/>
      <c r="E60" s="283"/>
      <c r="F60" s="283"/>
      <c r="G60" s="283"/>
      <c r="H60" s="283"/>
      <c r="I60" s="283"/>
      <c r="J60" s="283"/>
      <c r="K60" s="283"/>
      <c r="L60" s="283"/>
      <c r="M60" s="283"/>
      <c r="N60" s="283"/>
      <c r="O60" s="283"/>
      <c r="P60" s="283"/>
      <c r="Q60" s="283"/>
      <c r="R60" s="283"/>
      <c r="S60" s="283"/>
      <c r="T60" s="283"/>
      <c r="U60" s="283"/>
      <c r="V60" s="283"/>
      <c r="W60" s="283"/>
      <c r="X60" s="283"/>
      <c r="Y60" s="283"/>
      <c r="Z60" s="283"/>
      <c r="AA60" s="283"/>
      <c r="AB60" s="283"/>
      <c r="AC60" s="283"/>
      <c r="AD60" s="283"/>
      <c r="AE60" s="283"/>
      <c r="AF60" s="283"/>
      <c r="AG60" s="283"/>
      <c r="AH60" s="283"/>
      <c r="AI60" s="283"/>
      <c r="AJ60" s="283"/>
      <c r="AK60" s="283"/>
      <c r="AL60" s="283"/>
      <c r="AM60" s="283"/>
      <c r="AN60" s="283"/>
      <c r="AO60" s="283"/>
      <c r="AP60" s="283"/>
      <c r="AQ60" s="283"/>
      <c r="AR60" s="283"/>
      <c r="AS60" s="283"/>
      <c r="AT60" s="283"/>
      <c r="AU60" s="283"/>
      <c r="AV60" s="283"/>
      <c r="AW60" s="283"/>
      <c r="AX60" s="283"/>
      <c r="AY60" s="283"/>
      <c r="AZ60" s="283"/>
    </row>
    <row r="61" spans="1:52" x14ac:dyDescent="0.25">
      <c r="A61" s="283"/>
      <c r="B61" s="283"/>
      <c r="C61" s="283"/>
      <c r="D61" s="283"/>
      <c r="E61" s="283"/>
      <c r="F61" s="283"/>
      <c r="G61" s="283"/>
      <c r="H61" s="283"/>
      <c r="I61" s="283"/>
      <c r="J61" s="283"/>
      <c r="K61" s="283"/>
      <c r="L61" s="283"/>
      <c r="M61" s="283"/>
      <c r="N61" s="283"/>
      <c r="O61" s="283"/>
      <c r="P61" s="283"/>
      <c r="Q61" s="283"/>
      <c r="R61" s="283"/>
      <c r="S61" s="283"/>
      <c r="T61" s="283"/>
      <c r="U61" s="283"/>
      <c r="V61" s="283"/>
      <c r="W61" s="283"/>
      <c r="X61" s="283"/>
      <c r="Y61" s="283"/>
      <c r="Z61" s="283"/>
      <c r="AA61" s="283"/>
      <c r="AB61" s="283"/>
      <c r="AC61" s="283"/>
      <c r="AD61" s="283"/>
      <c r="AE61" s="283"/>
      <c r="AF61" s="283"/>
      <c r="AG61" s="283"/>
      <c r="AH61" s="283"/>
      <c r="AI61" s="283"/>
      <c r="AJ61" s="283"/>
      <c r="AK61" s="283"/>
      <c r="AL61" s="283"/>
      <c r="AM61" s="283"/>
      <c r="AN61" s="283"/>
      <c r="AO61" s="283"/>
      <c r="AP61" s="283"/>
      <c r="AQ61" s="283"/>
      <c r="AR61" s="283"/>
      <c r="AS61" s="283"/>
      <c r="AT61" s="283"/>
      <c r="AU61" s="283"/>
      <c r="AV61" s="283"/>
      <c r="AW61" s="283"/>
      <c r="AX61" s="283"/>
      <c r="AY61" s="283"/>
      <c r="AZ61" s="283"/>
    </row>
    <row r="62" spans="1:52" x14ac:dyDescent="0.25">
      <c r="A62" s="283"/>
      <c r="B62" s="283"/>
      <c r="C62" s="283"/>
      <c r="D62" s="283"/>
      <c r="E62" s="283"/>
      <c r="F62" s="283"/>
      <c r="G62" s="283"/>
      <c r="H62" s="283"/>
      <c r="I62" s="283"/>
      <c r="J62" s="283"/>
      <c r="K62" s="283"/>
      <c r="L62" s="283"/>
      <c r="M62" s="283"/>
      <c r="N62" s="283"/>
      <c r="O62" s="283"/>
      <c r="P62" s="283"/>
      <c r="Q62" s="283"/>
      <c r="R62" s="283"/>
      <c r="S62" s="283"/>
      <c r="T62" s="283"/>
      <c r="U62" s="283"/>
      <c r="V62" s="283"/>
      <c r="W62" s="283"/>
      <c r="X62" s="283"/>
      <c r="Y62" s="283"/>
      <c r="Z62" s="283"/>
      <c r="AA62" s="283"/>
      <c r="AB62" s="283"/>
      <c r="AC62" s="283"/>
      <c r="AD62" s="283"/>
      <c r="AE62" s="283"/>
      <c r="AF62" s="283"/>
      <c r="AG62" s="283"/>
      <c r="AH62" s="283"/>
      <c r="AI62" s="283"/>
      <c r="AJ62" s="283"/>
      <c r="AK62" s="283"/>
      <c r="AL62" s="283"/>
      <c r="AM62" s="283"/>
      <c r="AN62" s="283"/>
      <c r="AO62" s="283"/>
      <c r="AP62" s="283"/>
      <c r="AQ62" s="283"/>
      <c r="AR62" s="283"/>
      <c r="AS62" s="283"/>
      <c r="AT62" s="283"/>
      <c r="AU62" s="283"/>
      <c r="AV62" s="283"/>
      <c r="AW62" s="283"/>
      <c r="AX62" s="283"/>
      <c r="AY62" s="283"/>
      <c r="AZ62" s="283"/>
    </row>
    <row r="63" spans="1:52" x14ac:dyDescent="0.25">
      <c r="A63" s="283"/>
      <c r="B63" s="283"/>
      <c r="C63" s="283"/>
      <c r="D63" s="283"/>
      <c r="E63" s="283"/>
      <c r="F63" s="283"/>
      <c r="G63" s="283"/>
      <c r="H63" s="283"/>
      <c r="I63" s="283"/>
      <c r="J63" s="283"/>
      <c r="K63" s="283"/>
      <c r="L63" s="283"/>
      <c r="M63" s="283"/>
      <c r="N63" s="283"/>
      <c r="O63" s="283"/>
      <c r="P63" s="283"/>
      <c r="Q63" s="283"/>
      <c r="R63" s="283"/>
      <c r="S63" s="283"/>
      <c r="T63" s="283"/>
      <c r="U63" s="283"/>
      <c r="V63" s="283"/>
      <c r="W63" s="283"/>
      <c r="X63" s="283"/>
      <c r="Y63" s="283"/>
      <c r="Z63" s="283"/>
      <c r="AA63" s="283"/>
      <c r="AB63" s="283"/>
      <c r="AC63" s="283"/>
      <c r="AD63" s="283"/>
      <c r="AE63" s="283"/>
      <c r="AF63" s="283"/>
      <c r="AG63" s="283"/>
      <c r="AH63" s="283"/>
      <c r="AI63" s="283"/>
      <c r="AJ63" s="283"/>
      <c r="AK63" s="283"/>
      <c r="AL63" s="283"/>
      <c r="AM63" s="283"/>
      <c r="AN63" s="283"/>
      <c r="AO63" s="283"/>
      <c r="AP63" s="283"/>
      <c r="AQ63" s="283"/>
      <c r="AR63" s="283"/>
      <c r="AS63" s="283"/>
      <c r="AT63" s="283"/>
      <c r="AU63" s="283"/>
      <c r="AV63" s="283"/>
      <c r="AW63" s="283"/>
      <c r="AX63" s="283"/>
      <c r="AY63" s="283"/>
      <c r="AZ63" s="283"/>
    </row>
    <row r="64" spans="1:52" x14ac:dyDescent="0.25">
      <c r="A64" s="283"/>
      <c r="B64" s="283"/>
      <c r="C64" s="283"/>
      <c r="D64" s="283"/>
      <c r="E64" s="283"/>
      <c r="F64" s="283"/>
      <c r="G64" s="283"/>
      <c r="H64" s="283"/>
      <c r="I64" s="283"/>
      <c r="J64" s="283"/>
      <c r="K64" s="283"/>
      <c r="L64" s="283"/>
      <c r="M64" s="283"/>
      <c r="N64" s="283"/>
      <c r="O64" s="283"/>
      <c r="P64" s="283"/>
      <c r="Q64" s="283"/>
      <c r="R64" s="283"/>
      <c r="S64" s="283"/>
      <c r="T64" s="283"/>
      <c r="U64" s="283"/>
      <c r="V64" s="283"/>
      <c r="W64" s="283"/>
      <c r="X64" s="283"/>
      <c r="Y64" s="283"/>
      <c r="Z64" s="283"/>
      <c r="AA64" s="283"/>
      <c r="AB64" s="283"/>
      <c r="AC64" s="283"/>
      <c r="AD64" s="283"/>
      <c r="AE64" s="283"/>
      <c r="AF64" s="283"/>
      <c r="AG64" s="283"/>
      <c r="AH64" s="283"/>
      <c r="AI64" s="283"/>
      <c r="AJ64" s="283"/>
      <c r="AK64" s="283"/>
      <c r="AL64" s="283"/>
      <c r="AM64" s="283"/>
      <c r="AN64" s="283"/>
      <c r="AO64" s="283"/>
      <c r="AP64" s="283"/>
      <c r="AQ64" s="283"/>
      <c r="AR64" s="283"/>
      <c r="AS64" s="283"/>
      <c r="AT64" s="283"/>
      <c r="AU64" s="283"/>
      <c r="AV64" s="283"/>
      <c r="AW64" s="283"/>
      <c r="AX64" s="283"/>
      <c r="AY64" s="283"/>
      <c r="AZ64" s="283"/>
    </row>
    <row r="65" spans="1:52" x14ac:dyDescent="0.25">
      <c r="A65" s="283"/>
      <c r="B65" s="283"/>
      <c r="C65" s="283"/>
      <c r="D65" s="283"/>
      <c r="E65" s="283"/>
      <c r="F65" s="283"/>
      <c r="G65" s="283"/>
      <c r="H65" s="283"/>
      <c r="I65" s="283"/>
      <c r="J65" s="283"/>
      <c r="K65" s="283"/>
      <c r="L65" s="283"/>
      <c r="M65" s="283"/>
      <c r="N65" s="283"/>
      <c r="O65" s="283"/>
      <c r="P65" s="283"/>
      <c r="Q65" s="283"/>
      <c r="R65" s="283"/>
      <c r="S65" s="283"/>
      <c r="T65" s="283"/>
      <c r="U65" s="283"/>
      <c r="V65" s="283"/>
      <c r="W65" s="283"/>
      <c r="X65" s="283"/>
      <c r="Y65" s="283"/>
      <c r="Z65" s="283"/>
      <c r="AA65" s="283"/>
      <c r="AB65" s="283"/>
      <c r="AC65" s="283"/>
      <c r="AD65" s="283"/>
      <c r="AE65" s="283"/>
      <c r="AF65" s="283"/>
      <c r="AG65" s="283"/>
      <c r="AH65" s="283"/>
      <c r="AI65" s="283"/>
      <c r="AJ65" s="283"/>
      <c r="AK65" s="283"/>
      <c r="AL65" s="283"/>
      <c r="AM65" s="283"/>
      <c r="AN65" s="283"/>
      <c r="AO65" s="283"/>
      <c r="AP65" s="283"/>
      <c r="AQ65" s="283"/>
      <c r="AR65" s="283"/>
      <c r="AS65" s="283"/>
      <c r="AT65" s="283"/>
      <c r="AU65" s="283"/>
      <c r="AV65" s="283"/>
      <c r="AW65" s="283"/>
      <c r="AX65" s="283"/>
      <c r="AY65" s="283"/>
      <c r="AZ65" s="283"/>
    </row>
    <row r="66" spans="1:52" x14ac:dyDescent="0.25">
      <c r="A66" s="283"/>
      <c r="B66" s="283"/>
      <c r="C66" s="283"/>
      <c r="D66" s="283"/>
      <c r="E66" s="283"/>
      <c r="F66" s="283"/>
      <c r="G66" s="283"/>
      <c r="H66" s="283"/>
      <c r="I66" s="283"/>
      <c r="J66" s="283"/>
      <c r="K66" s="283"/>
      <c r="L66" s="283"/>
      <c r="M66" s="283"/>
      <c r="N66" s="283"/>
      <c r="O66" s="283"/>
      <c r="P66" s="283"/>
      <c r="Q66" s="283"/>
      <c r="R66" s="283"/>
      <c r="S66" s="283"/>
      <c r="T66" s="283"/>
      <c r="U66" s="283"/>
      <c r="V66" s="283"/>
      <c r="W66" s="283"/>
      <c r="X66" s="283"/>
      <c r="Y66" s="283"/>
      <c r="Z66" s="283"/>
      <c r="AA66" s="283"/>
      <c r="AB66" s="283"/>
      <c r="AC66" s="283"/>
      <c r="AD66" s="283"/>
      <c r="AE66" s="283"/>
      <c r="AF66" s="283"/>
      <c r="AG66" s="283"/>
      <c r="AH66" s="283"/>
      <c r="AI66" s="283"/>
      <c r="AJ66" s="283"/>
      <c r="AK66" s="283"/>
      <c r="AL66" s="283"/>
      <c r="AM66" s="283"/>
      <c r="AN66" s="283"/>
      <c r="AO66" s="283"/>
      <c r="AP66" s="283"/>
      <c r="AQ66" s="283"/>
      <c r="AR66" s="283"/>
      <c r="AS66" s="283"/>
      <c r="AT66" s="283"/>
      <c r="AU66" s="283"/>
      <c r="AV66" s="283"/>
      <c r="AW66" s="283"/>
      <c r="AX66" s="283"/>
      <c r="AY66" s="283"/>
      <c r="AZ66" s="283"/>
    </row>
    <row r="67" spans="1:52" x14ac:dyDescent="0.25">
      <c r="A67" s="283"/>
      <c r="B67" s="283"/>
      <c r="C67" s="283"/>
      <c r="D67" s="283"/>
      <c r="E67" s="283"/>
      <c r="F67" s="283"/>
      <c r="G67" s="283"/>
      <c r="H67" s="283"/>
      <c r="I67" s="283"/>
      <c r="J67" s="283"/>
      <c r="K67" s="283"/>
      <c r="L67" s="283"/>
      <c r="M67" s="283"/>
      <c r="N67" s="283"/>
      <c r="O67" s="283"/>
      <c r="P67" s="283"/>
      <c r="Q67" s="283"/>
      <c r="R67" s="283"/>
      <c r="S67" s="283"/>
      <c r="T67" s="283"/>
      <c r="U67" s="283"/>
      <c r="V67" s="283"/>
      <c r="W67" s="283"/>
      <c r="X67" s="283"/>
      <c r="Y67" s="283"/>
      <c r="Z67" s="283"/>
      <c r="AA67" s="283"/>
      <c r="AB67" s="283"/>
      <c r="AC67" s="283"/>
      <c r="AD67" s="283"/>
      <c r="AE67" s="283"/>
      <c r="AF67" s="283"/>
      <c r="AG67" s="283"/>
      <c r="AH67" s="283"/>
      <c r="AI67" s="283"/>
      <c r="AJ67" s="283"/>
      <c r="AK67" s="283"/>
      <c r="AL67" s="283"/>
      <c r="AM67" s="283"/>
      <c r="AN67" s="283"/>
      <c r="AO67" s="283"/>
      <c r="AP67" s="283"/>
      <c r="AQ67" s="283"/>
      <c r="AR67" s="283"/>
      <c r="AS67" s="283"/>
      <c r="AT67" s="283"/>
      <c r="AU67" s="283"/>
      <c r="AV67" s="283"/>
      <c r="AW67" s="283"/>
      <c r="AX67" s="283"/>
      <c r="AY67" s="283"/>
      <c r="AZ67" s="283"/>
    </row>
    <row r="68" spans="1:52" x14ac:dyDescent="0.25">
      <c r="A68" s="283"/>
      <c r="B68" s="283"/>
      <c r="C68" s="283"/>
      <c r="D68" s="283"/>
      <c r="E68" s="283"/>
      <c r="F68" s="283"/>
      <c r="G68" s="283"/>
      <c r="H68" s="283"/>
      <c r="I68" s="283"/>
      <c r="J68" s="283"/>
      <c r="K68" s="283"/>
      <c r="L68" s="283"/>
      <c r="M68" s="283"/>
      <c r="N68" s="283"/>
      <c r="O68" s="283"/>
      <c r="P68" s="283"/>
      <c r="Q68" s="283"/>
      <c r="R68" s="283"/>
      <c r="S68" s="283"/>
      <c r="T68" s="283"/>
      <c r="U68" s="283"/>
      <c r="V68" s="283"/>
      <c r="W68" s="283"/>
      <c r="X68" s="283"/>
      <c r="Y68" s="283"/>
      <c r="Z68" s="283"/>
      <c r="AA68" s="283"/>
      <c r="AB68" s="283"/>
      <c r="AC68" s="283"/>
      <c r="AD68" s="283"/>
      <c r="AE68" s="283"/>
      <c r="AF68" s="283"/>
      <c r="AG68" s="283"/>
      <c r="AH68" s="283"/>
      <c r="AI68" s="283"/>
      <c r="AJ68" s="283"/>
      <c r="AK68" s="283"/>
      <c r="AL68" s="283"/>
      <c r="AM68" s="283"/>
      <c r="AN68" s="283"/>
      <c r="AO68" s="283"/>
      <c r="AP68" s="283"/>
      <c r="AQ68" s="283"/>
      <c r="AR68" s="283"/>
      <c r="AS68" s="283"/>
      <c r="AT68" s="283"/>
      <c r="AU68" s="283"/>
      <c r="AV68" s="283"/>
      <c r="AW68" s="283"/>
      <c r="AX68" s="283"/>
      <c r="AY68" s="283"/>
      <c r="AZ68" s="283"/>
    </row>
    <row r="69" spans="1:52" x14ac:dyDescent="0.25">
      <c r="A69" s="283"/>
      <c r="B69" s="283"/>
      <c r="C69" s="283"/>
      <c r="D69" s="283"/>
      <c r="E69" s="283"/>
      <c r="F69" s="283"/>
      <c r="G69" s="283"/>
      <c r="H69" s="283"/>
      <c r="I69" s="283"/>
      <c r="J69" s="283"/>
      <c r="K69" s="283"/>
      <c r="L69" s="283"/>
      <c r="M69" s="283"/>
      <c r="N69" s="283"/>
      <c r="O69" s="283"/>
      <c r="P69" s="283"/>
      <c r="Q69" s="283"/>
      <c r="R69" s="283"/>
      <c r="S69" s="283"/>
      <c r="T69" s="283"/>
      <c r="U69" s="283"/>
      <c r="V69" s="283"/>
      <c r="W69" s="283"/>
      <c r="X69" s="283"/>
      <c r="Y69" s="283"/>
      <c r="Z69" s="283"/>
      <c r="AA69" s="283"/>
      <c r="AB69" s="283"/>
      <c r="AC69" s="283"/>
      <c r="AD69" s="283"/>
      <c r="AE69" s="283"/>
      <c r="AF69" s="283"/>
      <c r="AG69" s="283"/>
      <c r="AH69" s="283"/>
      <c r="AI69" s="283"/>
      <c r="AJ69" s="283"/>
      <c r="AK69" s="283"/>
      <c r="AL69" s="283"/>
      <c r="AM69" s="283"/>
      <c r="AN69" s="283"/>
      <c r="AO69" s="283"/>
      <c r="AP69" s="283"/>
      <c r="AQ69" s="283"/>
      <c r="AR69" s="283"/>
      <c r="AS69" s="283"/>
      <c r="AT69" s="283"/>
      <c r="AU69" s="283"/>
      <c r="AV69" s="283"/>
      <c r="AW69" s="283"/>
      <c r="AX69" s="283"/>
      <c r="AY69" s="283"/>
      <c r="AZ69" s="283"/>
    </row>
    <row r="70" spans="1:52" x14ac:dyDescent="0.25">
      <c r="A70" s="283"/>
      <c r="B70" s="283"/>
      <c r="C70" s="283"/>
      <c r="D70" s="283"/>
      <c r="E70" s="283"/>
      <c r="F70" s="283"/>
      <c r="G70" s="283"/>
      <c r="H70" s="283"/>
      <c r="I70" s="283"/>
      <c r="J70" s="283"/>
      <c r="K70" s="283"/>
      <c r="L70" s="283"/>
      <c r="M70" s="283"/>
      <c r="N70" s="283"/>
      <c r="O70" s="283"/>
      <c r="P70" s="283"/>
      <c r="Q70" s="283"/>
      <c r="R70" s="283"/>
      <c r="S70" s="283"/>
      <c r="T70" s="283"/>
      <c r="U70" s="283"/>
      <c r="V70" s="283"/>
      <c r="W70" s="283"/>
      <c r="X70" s="283"/>
      <c r="Y70" s="283"/>
      <c r="Z70" s="283"/>
      <c r="AA70" s="283"/>
      <c r="AB70" s="283"/>
      <c r="AC70" s="283"/>
      <c r="AD70" s="283"/>
      <c r="AE70" s="283"/>
      <c r="AF70" s="283"/>
      <c r="AG70" s="283"/>
      <c r="AH70" s="283"/>
      <c r="AI70" s="283"/>
      <c r="AJ70" s="283"/>
      <c r="AK70" s="283"/>
      <c r="AL70" s="283"/>
      <c r="AM70" s="283"/>
      <c r="AN70" s="283"/>
      <c r="AO70" s="283"/>
      <c r="AP70" s="283"/>
      <c r="AQ70" s="283"/>
      <c r="AR70" s="283"/>
      <c r="AS70" s="283"/>
      <c r="AT70" s="283"/>
      <c r="AU70" s="283"/>
      <c r="AV70" s="283"/>
      <c r="AW70" s="283"/>
      <c r="AX70" s="283"/>
      <c r="AY70" s="283"/>
      <c r="AZ70" s="283"/>
    </row>
    <row r="71" spans="1:52" x14ac:dyDescent="0.25">
      <c r="A71" s="283"/>
      <c r="B71" s="283"/>
      <c r="C71" s="283"/>
      <c r="D71" s="283"/>
      <c r="E71" s="283"/>
      <c r="F71" s="283"/>
      <c r="G71" s="283"/>
      <c r="H71" s="283"/>
      <c r="I71" s="283"/>
      <c r="J71" s="283"/>
      <c r="K71" s="283"/>
      <c r="L71" s="283"/>
      <c r="M71" s="283"/>
      <c r="N71" s="283"/>
      <c r="O71" s="283"/>
      <c r="P71" s="283"/>
      <c r="Q71" s="283"/>
      <c r="R71" s="283"/>
      <c r="S71" s="283"/>
      <c r="T71" s="283"/>
      <c r="U71" s="283"/>
      <c r="V71" s="283"/>
      <c r="W71" s="283"/>
      <c r="X71" s="283"/>
      <c r="Y71" s="283"/>
      <c r="Z71" s="283"/>
      <c r="AA71" s="283"/>
      <c r="AB71" s="283"/>
      <c r="AC71" s="283"/>
      <c r="AD71" s="283"/>
      <c r="AE71" s="283"/>
      <c r="AF71" s="283"/>
      <c r="AG71" s="283"/>
      <c r="AH71" s="283"/>
      <c r="AI71" s="283"/>
      <c r="AJ71" s="283"/>
      <c r="AK71" s="283"/>
      <c r="AL71" s="283"/>
      <c r="AM71" s="283"/>
      <c r="AN71" s="283"/>
      <c r="AO71" s="283"/>
      <c r="AP71" s="283"/>
      <c r="AQ71" s="283"/>
      <c r="AR71" s="283"/>
      <c r="AS71" s="283"/>
      <c r="AT71" s="283"/>
      <c r="AU71" s="283"/>
      <c r="AV71" s="283"/>
      <c r="AW71" s="283"/>
      <c r="AX71" s="283"/>
      <c r="AY71" s="283"/>
      <c r="AZ71" s="283"/>
    </row>
    <row r="72" spans="1:52" x14ac:dyDescent="0.25">
      <c r="A72" s="283"/>
      <c r="B72" s="283"/>
      <c r="C72" s="283"/>
      <c r="D72" s="283"/>
      <c r="E72" s="283"/>
      <c r="F72" s="283"/>
      <c r="G72" s="283"/>
      <c r="H72" s="283"/>
      <c r="I72" s="283"/>
      <c r="J72" s="283"/>
      <c r="K72" s="283"/>
      <c r="L72" s="283"/>
      <c r="M72" s="283"/>
      <c r="N72" s="283"/>
      <c r="O72" s="283"/>
      <c r="P72" s="283"/>
      <c r="Q72" s="283"/>
      <c r="R72" s="283"/>
      <c r="S72" s="283"/>
      <c r="T72" s="283"/>
      <c r="U72" s="283"/>
      <c r="V72" s="283"/>
      <c r="W72" s="283"/>
      <c r="X72" s="283"/>
      <c r="Y72" s="283"/>
      <c r="Z72" s="283"/>
      <c r="AA72" s="283"/>
      <c r="AB72" s="283"/>
      <c r="AC72" s="283"/>
      <c r="AD72" s="283"/>
      <c r="AE72" s="283"/>
      <c r="AF72" s="283"/>
      <c r="AG72" s="283"/>
      <c r="AH72" s="283"/>
      <c r="AI72" s="283"/>
      <c r="AJ72" s="283"/>
      <c r="AK72" s="283"/>
      <c r="AL72" s="283"/>
      <c r="AM72" s="283"/>
      <c r="AN72" s="283"/>
      <c r="AO72" s="283"/>
      <c r="AP72" s="283"/>
      <c r="AQ72" s="283"/>
      <c r="AR72" s="283"/>
      <c r="AS72" s="283"/>
      <c r="AT72" s="283"/>
      <c r="AU72" s="283"/>
      <c r="AV72" s="283"/>
      <c r="AW72" s="283"/>
      <c r="AX72" s="283"/>
      <c r="AY72" s="283"/>
      <c r="AZ72" s="283"/>
    </row>
    <row r="73" spans="1:52" x14ac:dyDescent="0.25">
      <c r="A73" s="283"/>
      <c r="B73" s="283"/>
      <c r="C73" s="283"/>
      <c r="D73" s="283"/>
      <c r="E73" s="283"/>
      <c r="F73" s="283"/>
      <c r="G73" s="283"/>
      <c r="H73" s="283"/>
      <c r="I73" s="283"/>
      <c r="J73" s="283"/>
      <c r="K73" s="283"/>
      <c r="L73" s="283"/>
      <c r="M73" s="283"/>
      <c r="N73" s="283"/>
      <c r="O73" s="283"/>
      <c r="P73" s="283"/>
      <c r="Q73" s="283"/>
      <c r="R73" s="283"/>
      <c r="S73" s="283"/>
      <c r="T73" s="283"/>
      <c r="U73" s="283"/>
      <c r="V73" s="283"/>
      <c r="W73" s="283"/>
      <c r="X73" s="283"/>
      <c r="Y73" s="283"/>
      <c r="Z73" s="283"/>
      <c r="AA73" s="283"/>
      <c r="AB73" s="283"/>
      <c r="AC73" s="283"/>
      <c r="AD73" s="283"/>
      <c r="AE73" s="283"/>
      <c r="AF73" s="283"/>
      <c r="AG73" s="283"/>
      <c r="AH73" s="283"/>
      <c r="AI73" s="283"/>
      <c r="AJ73" s="283"/>
      <c r="AK73" s="283"/>
      <c r="AL73" s="283"/>
      <c r="AM73" s="283"/>
      <c r="AN73" s="283"/>
      <c r="AO73" s="283"/>
      <c r="AP73" s="283"/>
      <c r="AQ73" s="283"/>
      <c r="AR73" s="283"/>
      <c r="AS73" s="283"/>
      <c r="AT73" s="283"/>
      <c r="AU73" s="283"/>
      <c r="AV73" s="283"/>
      <c r="AW73" s="283"/>
      <c r="AX73" s="283"/>
      <c r="AY73" s="283"/>
      <c r="AZ73" s="283"/>
    </row>
    <row r="74" spans="1:52" x14ac:dyDescent="0.25">
      <c r="A74" s="283"/>
      <c r="B74" s="283"/>
      <c r="C74" s="283"/>
      <c r="D74" s="283"/>
      <c r="E74" s="283"/>
      <c r="F74" s="283"/>
      <c r="G74" s="283"/>
      <c r="H74" s="283"/>
      <c r="I74" s="283"/>
      <c r="J74" s="283"/>
      <c r="K74" s="283"/>
      <c r="L74" s="283"/>
      <c r="M74" s="283"/>
      <c r="N74" s="283"/>
      <c r="O74" s="283"/>
      <c r="P74" s="283"/>
      <c r="Q74" s="283"/>
      <c r="R74" s="283"/>
      <c r="S74" s="283"/>
      <c r="T74" s="283"/>
      <c r="U74" s="283"/>
      <c r="V74" s="283"/>
      <c r="W74" s="283"/>
      <c r="X74" s="283"/>
      <c r="Y74" s="283"/>
      <c r="Z74" s="283"/>
      <c r="AA74" s="283"/>
      <c r="AB74" s="283"/>
      <c r="AC74" s="283"/>
      <c r="AD74" s="283"/>
      <c r="AE74" s="283"/>
      <c r="AF74" s="283"/>
      <c r="AG74" s="283"/>
      <c r="AH74" s="283"/>
      <c r="AI74" s="283"/>
      <c r="AJ74" s="283"/>
      <c r="AK74" s="283"/>
      <c r="AL74" s="283"/>
      <c r="AM74" s="283"/>
      <c r="AN74" s="283"/>
      <c r="AO74" s="283"/>
      <c r="AP74" s="283"/>
      <c r="AQ74" s="283"/>
      <c r="AR74" s="283"/>
      <c r="AS74" s="283"/>
      <c r="AT74" s="283"/>
      <c r="AU74" s="283"/>
      <c r="AV74" s="283"/>
      <c r="AW74" s="283"/>
      <c r="AX74" s="283"/>
      <c r="AY74" s="283"/>
      <c r="AZ74" s="283"/>
    </row>
    <row r="75" spans="1:52" x14ac:dyDescent="0.25">
      <c r="A75" s="283"/>
      <c r="B75" s="283"/>
      <c r="C75" s="283"/>
      <c r="D75" s="283"/>
      <c r="E75" s="283"/>
      <c r="F75" s="283"/>
      <c r="G75" s="283"/>
      <c r="H75" s="283"/>
      <c r="I75" s="283"/>
      <c r="J75" s="283"/>
      <c r="K75" s="283"/>
      <c r="L75" s="283"/>
      <c r="M75" s="283"/>
      <c r="N75" s="283"/>
      <c r="O75" s="283"/>
      <c r="P75" s="283"/>
      <c r="Q75" s="283"/>
      <c r="R75" s="283"/>
      <c r="S75" s="283"/>
      <c r="T75" s="283"/>
      <c r="U75" s="283"/>
      <c r="V75" s="283"/>
      <c r="W75" s="283"/>
      <c r="X75" s="283"/>
      <c r="Y75" s="283"/>
      <c r="Z75" s="283"/>
      <c r="AA75" s="283"/>
      <c r="AB75" s="283"/>
      <c r="AC75" s="283"/>
      <c r="AD75" s="283"/>
      <c r="AE75" s="283"/>
      <c r="AF75" s="283"/>
      <c r="AG75" s="283"/>
      <c r="AH75" s="283"/>
      <c r="AI75" s="283"/>
      <c r="AJ75" s="283"/>
      <c r="AK75" s="283"/>
      <c r="AL75" s="283"/>
      <c r="AM75" s="283"/>
      <c r="AN75" s="283"/>
      <c r="AO75" s="283"/>
      <c r="AP75" s="283"/>
      <c r="AQ75" s="283"/>
      <c r="AR75" s="283"/>
      <c r="AS75" s="283"/>
      <c r="AT75" s="283"/>
      <c r="AU75" s="283"/>
      <c r="AV75" s="283"/>
      <c r="AW75" s="283"/>
      <c r="AX75" s="283"/>
      <c r="AY75" s="283"/>
      <c r="AZ75" s="283"/>
    </row>
    <row r="76" spans="1:52" x14ac:dyDescent="0.25">
      <c r="A76" s="283"/>
      <c r="B76" s="283"/>
      <c r="C76" s="283"/>
      <c r="D76" s="283"/>
      <c r="E76" s="283"/>
      <c r="F76" s="283"/>
      <c r="G76" s="283"/>
      <c r="H76" s="283"/>
      <c r="I76" s="283"/>
      <c r="J76" s="283"/>
      <c r="K76" s="283"/>
      <c r="L76" s="283"/>
      <c r="M76" s="283"/>
      <c r="N76" s="283"/>
      <c r="O76" s="283"/>
      <c r="P76" s="283"/>
      <c r="Q76" s="283"/>
      <c r="R76" s="283"/>
      <c r="S76" s="283"/>
      <c r="T76" s="283"/>
      <c r="U76" s="283"/>
      <c r="V76" s="283"/>
      <c r="W76" s="283"/>
      <c r="X76" s="283"/>
      <c r="Y76" s="283"/>
      <c r="Z76" s="283"/>
      <c r="AA76" s="283"/>
      <c r="AB76" s="283"/>
      <c r="AC76" s="283"/>
      <c r="AD76" s="283"/>
      <c r="AE76" s="283"/>
      <c r="AF76" s="283"/>
      <c r="AG76" s="283"/>
      <c r="AH76" s="283"/>
      <c r="AI76" s="283"/>
      <c r="AJ76" s="283"/>
      <c r="AK76" s="283"/>
      <c r="AL76" s="283"/>
      <c r="AM76" s="283"/>
      <c r="AN76" s="283"/>
      <c r="AO76" s="283"/>
      <c r="AP76" s="283"/>
      <c r="AQ76" s="283"/>
      <c r="AR76" s="283"/>
      <c r="AS76" s="283"/>
      <c r="AT76" s="283"/>
      <c r="AU76" s="283"/>
      <c r="AV76" s="283"/>
      <c r="AW76" s="283"/>
      <c r="AX76" s="283"/>
      <c r="AY76" s="283"/>
      <c r="AZ76" s="283"/>
    </row>
    <row r="77" spans="1:52" x14ac:dyDescent="0.25">
      <c r="A77" s="283"/>
      <c r="B77" s="283"/>
      <c r="C77" s="283"/>
      <c r="D77" s="283"/>
      <c r="E77" s="283"/>
      <c r="F77" s="283"/>
      <c r="G77" s="283"/>
      <c r="H77" s="283"/>
      <c r="I77" s="283"/>
      <c r="J77" s="283"/>
      <c r="K77" s="283"/>
      <c r="L77" s="283"/>
      <c r="M77" s="283"/>
      <c r="N77" s="283"/>
      <c r="O77" s="283"/>
      <c r="P77" s="283"/>
      <c r="Q77" s="283"/>
      <c r="R77" s="283"/>
      <c r="S77" s="283"/>
      <c r="T77" s="283"/>
      <c r="U77" s="283"/>
      <c r="V77" s="283"/>
      <c r="W77" s="283"/>
      <c r="X77" s="283"/>
      <c r="Y77" s="283"/>
      <c r="Z77" s="283"/>
      <c r="AA77" s="283"/>
      <c r="AB77" s="283"/>
      <c r="AC77" s="283"/>
      <c r="AD77" s="283"/>
      <c r="AE77" s="283"/>
      <c r="AF77" s="283"/>
      <c r="AG77" s="283"/>
      <c r="AH77" s="283"/>
      <c r="AI77" s="283"/>
      <c r="AJ77" s="283"/>
      <c r="AK77" s="283"/>
      <c r="AL77" s="283"/>
      <c r="AM77" s="283"/>
      <c r="AN77" s="283"/>
      <c r="AO77" s="283"/>
      <c r="AP77" s="283"/>
      <c r="AQ77" s="283"/>
      <c r="AR77" s="283"/>
      <c r="AS77" s="283"/>
      <c r="AT77" s="283"/>
      <c r="AU77" s="283"/>
      <c r="AV77" s="283"/>
      <c r="AW77" s="283"/>
      <c r="AX77" s="283"/>
      <c r="AY77" s="283"/>
      <c r="AZ77" s="283"/>
    </row>
    <row r="78" spans="1:52" x14ac:dyDescent="0.25">
      <c r="A78" s="283"/>
      <c r="B78" s="283"/>
      <c r="C78" s="283"/>
      <c r="D78" s="283"/>
      <c r="E78" s="283"/>
      <c r="F78" s="283"/>
      <c r="G78" s="283"/>
      <c r="H78" s="283"/>
      <c r="I78" s="283"/>
      <c r="J78" s="283"/>
      <c r="K78" s="283"/>
      <c r="L78" s="283"/>
      <c r="M78" s="283"/>
      <c r="N78" s="283"/>
      <c r="O78" s="283"/>
      <c r="P78" s="283"/>
      <c r="Q78" s="283"/>
      <c r="R78" s="283"/>
      <c r="S78" s="283"/>
      <c r="T78" s="283"/>
      <c r="U78" s="283"/>
      <c r="V78" s="283"/>
      <c r="W78" s="283"/>
      <c r="X78" s="283"/>
      <c r="Y78" s="283"/>
      <c r="Z78" s="283"/>
      <c r="AA78" s="283"/>
      <c r="AB78" s="283"/>
      <c r="AC78" s="283"/>
      <c r="AD78" s="283"/>
      <c r="AE78" s="283"/>
      <c r="AF78" s="283"/>
      <c r="AG78" s="283"/>
      <c r="AH78" s="283"/>
      <c r="AI78" s="283"/>
      <c r="AJ78" s="283"/>
      <c r="AK78" s="283"/>
      <c r="AL78" s="283"/>
      <c r="AM78" s="283"/>
      <c r="AN78" s="283"/>
      <c r="AO78" s="283"/>
      <c r="AP78" s="283"/>
      <c r="AQ78" s="283"/>
      <c r="AR78" s="283"/>
      <c r="AS78" s="283"/>
      <c r="AT78" s="283"/>
      <c r="AU78" s="283"/>
      <c r="AV78" s="283"/>
      <c r="AW78" s="283"/>
      <c r="AX78" s="283"/>
      <c r="AY78" s="283"/>
      <c r="AZ78" s="283"/>
    </row>
    <row r="79" spans="1:52" x14ac:dyDescent="0.25">
      <c r="A79" s="283"/>
      <c r="B79" s="283"/>
      <c r="C79" s="283"/>
      <c r="D79" s="283"/>
      <c r="E79" s="283"/>
      <c r="F79" s="283"/>
      <c r="G79" s="283"/>
      <c r="H79" s="283"/>
      <c r="I79" s="283"/>
      <c r="J79" s="283"/>
      <c r="K79" s="283"/>
      <c r="L79" s="283"/>
      <c r="M79" s="283"/>
      <c r="N79" s="283"/>
      <c r="O79" s="283"/>
      <c r="P79" s="283"/>
      <c r="Q79" s="283"/>
      <c r="R79" s="283"/>
      <c r="S79" s="283"/>
      <c r="T79" s="283"/>
      <c r="U79" s="283"/>
      <c r="V79" s="283"/>
      <c r="W79" s="283"/>
      <c r="X79" s="283"/>
      <c r="Y79" s="283"/>
      <c r="Z79" s="283"/>
      <c r="AA79" s="283"/>
      <c r="AB79" s="283"/>
      <c r="AC79" s="283"/>
      <c r="AD79" s="283"/>
      <c r="AE79" s="283"/>
      <c r="AF79" s="283"/>
      <c r="AG79" s="283"/>
      <c r="AH79" s="283"/>
      <c r="AI79" s="283"/>
      <c r="AJ79" s="283"/>
      <c r="AK79" s="283"/>
      <c r="AL79" s="283"/>
      <c r="AM79" s="283"/>
      <c r="AN79" s="283"/>
      <c r="AO79" s="283"/>
      <c r="AP79" s="283"/>
      <c r="AQ79" s="283"/>
      <c r="AR79" s="283"/>
      <c r="AS79" s="283"/>
      <c r="AT79" s="283"/>
      <c r="AU79" s="283"/>
      <c r="AV79" s="283"/>
      <c r="AW79" s="283"/>
      <c r="AX79" s="283"/>
      <c r="AY79" s="283"/>
      <c r="AZ79" s="283"/>
    </row>
    <row r="80" spans="1:52" x14ac:dyDescent="0.25">
      <c r="A80" s="283"/>
      <c r="B80" s="283"/>
      <c r="C80" s="283"/>
      <c r="D80" s="283"/>
      <c r="E80" s="283"/>
      <c r="F80" s="283"/>
      <c r="G80" s="283"/>
      <c r="H80" s="283"/>
      <c r="I80" s="283"/>
      <c r="J80" s="283"/>
      <c r="K80" s="283"/>
      <c r="L80" s="283"/>
      <c r="M80" s="283"/>
      <c r="N80" s="283"/>
      <c r="O80" s="283"/>
      <c r="P80" s="283"/>
      <c r="Q80" s="283"/>
      <c r="R80" s="283"/>
      <c r="S80" s="283"/>
      <c r="T80" s="283"/>
      <c r="U80" s="283"/>
      <c r="V80" s="283"/>
      <c r="W80" s="283"/>
      <c r="X80" s="283"/>
      <c r="Y80" s="283"/>
      <c r="Z80" s="283"/>
      <c r="AA80" s="283"/>
      <c r="AB80" s="283"/>
      <c r="AC80" s="283"/>
      <c r="AD80" s="283"/>
      <c r="AE80" s="283"/>
      <c r="AF80" s="283"/>
      <c r="AG80" s="283"/>
      <c r="AH80" s="283"/>
      <c r="AI80" s="283"/>
      <c r="AJ80" s="283"/>
      <c r="AK80" s="283"/>
      <c r="AL80" s="283"/>
      <c r="AM80" s="283"/>
      <c r="AN80" s="283"/>
      <c r="AO80" s="283"/>
      <c r="AP80" s="283"/>
      <c r="AQ80" s="283"/>
      <c r="AR80" s="283"/>
      <c r="AS80" s="283"/>
      <c r="AT80" s="283"/>
      <c r="AU80" s="283"/>
      <c r="AV80" s="283"/>
      <c r="AW80" s="283"/>
      <c r="AX80" s="283"/>
      <c r="AY80" s="283"/>
      <c r="AZ80" s="283"/>
    </row>
    <row r="81" spans="1:52" x14ac:dyDescent="0.25">
      <c r="A81" s="283"/>
      <c r="B81" s="283"/>
      <c r="C81" s="283"/>
      <c r="D81" s="283"/>
      <c r="E81" s="283"/>
      <c r="F81" s="283"/>
      <c r="G81" s="283"/>
      <c r="H81" s="283"/>
      <c r="I81" s="283"/>
      <c r="J81" s="283"/>
      <c r="K81" s="283"/>
      <c r="L81" s="283"/>
      <c r="M81" s="283"/>
      <c r="N81" s="283"/>
      <c r="O81" s="283"/>
      <c r="P81" s="283"/>
      <c r="Q81" s="283"/>
      <c r="R81" s="283"/>
      <c r="S81" s="283"/>
      <c r="T81" s="283"/>
      <c r="U81" s="283"/>
      <c r="V81" s="283"/>
      <c r="W81" s="283"/>
      <c r="X81" s="283"/>
      <c r="Y81" s="283"/>
      <c r="Z81" s="283"/>
      <c r="AA81" s="283"/>
      <c r="AB81" s="283"/>
      <c r="AC81" s="283"/>
      <c r="AD81" s="283"/>
      <c r="AE81" s="283"/>
      <c r="AF81" s="283"/>
      <c r="AG81" s="283"/>
      <c r="AH81" s="283"/>
      <c r="AI81" s="283"/>
      <c r="AJ81" s="283"/>
      <c r="AK81" s="283"/>
      <c r="AL81" s="283"/>
      <c r="AM81" s="283"/>
      <c r="AN81" s="283"/>
      <c r="AO81" s="283"/>
      <c r="AP81" s="283"/>
      <c r="AQ81" s="283"/>
      <c r="AR81" s="283"/>
      <c r="AS81" s="283"/>
      <c r="AT81" s="283"/>
      <c r="AU81" s="283"/>
      <c r="AV81" s="283"/>
      <c r="AW81" s="283"/>
      <c r="AX81" s="283"/>
      <c r="AY81" s="283"/>
      <c r="AZ81" s="283"/>
    </row>
    <row r="82" spans="1:52" x14ac:dyDescent="0.25">
      <c r="A82" s="283"/>
      <c r="B82" s="283"/>
      <c r="C82" s="283"/>
      <c r="D82" s="283"/>
      <c r="E82" s="283"/>
      <c r="F82" s="283"/>
      <c r="G82" s="283"/>
      <c r="H82" s="283"/>
      <c r="I82" s="283"/>
      <c r="J82" s="283"/>
      <c r="K82" s="283"/>
      <c r="L82" s="283"/>
      <c r="M82" s="283"/>
      <c r="N82" s="283"/>
      <c r="O82" s="283"/>
      <c r="P82" s="283"/>
      <c r="Q82" s="283"/>
      <c r="R82" s="283"/>
      <c r="S82" s="283"/>
      <c r="T82" s="283"/>
      <c r="U82" s="283"/>
      <c r="V82" s="283"/>
      <c r="W82" s="283"/>
      <c r="X82" s="283"/>
      <c r="Y82" s="283"/>
      <c r="Z82" s="283"/>
      <c r="AA82" s="283"/>
      <c r="AB82" s="283"/>
      <c r="AC82" s="283"/>
      <c r="AD82" s="283"/>
      <c r="AE82" s="283"/>
      <c r="AF82" s="283"/>
      <c r="AG82" s="283"/>
      <c r="AH82" s="283"/>
      <c r="AI82" s="283"/>
      <c r="AJ82" s="283"/>
      <c r="AK82" s="283"/>
      <c r="AL82" s="283"/>
      <c r="AM82" s="283"/>
      <c r="AN82" s="283"/>
      <c r="AO82" s="283"/>
      <c r="AP82" s="283"/>
      <c r="AQ82" s="283"/>
      <c r="AR82" s="283"/>
      <c r="AS82" s="283"/>
      <c r="AT82" s="283"/>
      <c r="AU82" s="283"/>
      <c r="AV82" s="283"/>
      <c r="AW82" s="283"/>
      <c r="AX82" s="283"/>
      <c r="AY82" s="283"/>
      <c r="AZ82" s="283"/>
    </row>
    <row r="83" spans="1:52" x14ac:dyDescent="0.25">
      <c r="A83" s="283"/>
      <c r="B83" s="283"/>
      <c r="C83" s="283"/>
      <c r="D83" s="283"/>
      <c r="E83" s="283"/>
      <c r="F83" s="283"/>
      <c r="G83" s="283"/>
      <c r="H83" s="283"/>
      <c r="I83" s="283"/>
      <c r="J83" s="283"/>
      <c r="K83" s="283"/>
      <c r="L83" s="283"/>
      <c r="M83" s="283"/>
      <c r="N83" s="283"/>
      <c r="O83" s="283"/>
      <c r="P83" s="283"/>
      <c r="Q83" s="283"/>
      <c r="R83" s="283"/>
      <c r="S83" s="283"/>
      <c r="T83" s="283"/>
      <c r="U83" s="283"/>
      <c r="V83" s="283"/>
      <c r="W83" s="283"/>
      <c r="X83" s="283"/>
      <c r="Y83" s="283"/>
      <c r="Z83" s="283"/>
      <c r="AA83" s="283"/>
      <c r="AB83" s="283"/>
      <c r="AC83" s="283"/>
      <c r="AD83" s="283"/>
      <c r="AE83" s="283"/>
      <c r="AF83" s="283"/>
      <c r="AG83" s="283"/>
      <c r="AH83" s="283"/>
      <c r="AI83" s="283"/>
      <c r="AJ83" s="283"/>
      <c r="AK83" s="283"/>
      <c r="AL83" s="283"/>
      <c r="AM83" s="283"/>
      <c r="AN83" s="283"/>
      <c r="AO83" s="283"/>
      <c r="AP83" s="283"/>
      <c r="AQ83" s="283"/>
      <c r="AR83" s="283"/>
      <c r="AS83" s="283"/>
      <c r="AT83" s="283"/>
      <c r="AU83" s="283"/>
      <c r="AV83" s="283"/>
      <c r="AW83" s="283"/>
      <c r="AX83" s="283"/>
      <c r="AY83" s="283"/>
      <c r="AZ83" s="283"/>
    </row>
    <row r="84" spans="1:52" x14ac:dyDescent="0.25">
      <c r="A84" s="283"/>
      <c r="B84" s="283"/>
      <c r="C84" s="283"/>
      <c r="D84" s="283"/>
      <c r="E84" s="283"/>
      <c r="F84" s="283"/>
      <c r="G84" s="283"/>
      <c r="H84" s="283"/>
      <c r="I84" s="283"/>
      <c r="J84" s="283"/>
      <c r="K84" s="283"/>
      <c r="L84" s="283"/>
      <c r="M84" s="283"/>
      <c r="N84" s="283"/>
      <c r="O84" s="283"/>
      <c r="P84" s="283"/>
      <c r="Q84" s="283"/>
      <c r="R84" s="283"/>
      <c r="S84" s="283"/>
      <c r="T84" s="283"/>
      <c r="U84" s="283"/>
      <c r="V84" s="283"/>
      <c r="W84" s="283"/>
      <c r="X84" s="283"/>
      <c r="Y84" s="283"/>
      <c r="Z84" s="283"/>
      <c r="AA84" s="283"/>
      <c r="AB84" s="283"/>
      <c r="AC84" s="283"/>
      <c r="AD84" s="283"/>
      <c r="AE84" s="283"/>
      <c r="AF84" s="283"/>
      <c r="AG84" s="283"/>
      <c r="AH84" s="283"/>
      <c r="AI84" s="283"/>
      <c r="AJ84" s="283"/>
      <c r="AK84" s="283"/>
      <c r="AL84" s="283"/>
      <c r="AM84" s="283"/>
      <c r="AN84" s="283"/>
      <c r="AO84" s="283"/>
      <c r="AP84" s="283"/>
      <c r="AQ84" s="283"/>
      <c r="AR84" s="283"/>
      <c r="AS84" s="283"/>
      <c r="AT84" s="283"/>
      <c r="AU84" s="283"/>
      <c r="AV84" s="283"/>
      <c r="AW84" s="283"/>
      <c r="AX84" s="283"/>
      <c r="AY84" s="283"/>
      <c r="AZ84" s="283"/>
    </row>
    <row r="85" spans="1:52" x14ac:dyDescent="0.25">
      <c r="A85" s="283"/>
      <c r="B85" s="283"/>
      <c r="C85" s="283"/>
      <c r="D85" s="283"/>
      <c r="E85" s="283"/>
      <c r="F85" s="283"/>
      <c r="G85" s="283"/>
      <c r="H85" s="283"/>
      <c r="I85" s="283"/>
      <c r="J85" s="283"/>
      <c r="K85" s="283"/>
      <c r="L85" s="283"/>
      <c r="M85" s="283"/>
      <c r="N85" s="283"/>
      <c r="O85" s="283"/>
      <c r="P85" s="283"/>
      <c r="Q85" s="283"/>
      <c r="R85" s="283"/>
      <c r="S85" s="283"/>
      <c r="T85" s="283"/>
      <c r="U85" s="283"/>
      <c r="V85" s="283"/>
      <c r="W85" s="283"/>
      <c r="X85" s="283"/>
      <c r="Y85" s="283"/>
      <c r="Z85" s="283"/>
      <c r="AA85" s="283"/>
      <c r="AB85" s="283"/>
      <c r="AC85" s="283"/>
      <c r="AD85" s="283"/>
      <c r="AE85" s="283"/>
      <c r="AF85" s="283"/>
      <c r="AG85" s="283"/>
      <c r="AH85" s="283"/>
      <c r="AI85" s="283"/>
      <c r="AJ85" s="283"/>
      <c r="AK85" s="283"/>
      <c r="AL85" s="283"/>
      <c r="AM85" s="283"/>
      <c r="AN85" s="283"/>
      <c r="AO85" s="283"/>
      <c r="AP85" s="283"/>
      <c r="AQ85" s="283"/>
      <c r="AR85" s="283"/>
      <c r="AS85" s="283"/>
      <c r="AT85" s="283"/>
      <c r="AU85" s="283"/>
      <c r="AV85" s="283"/>
      <c r="AW85" s="283"/>
      <c r="AX85" s="283"/>
      <c r="AY85" s="283"/>
      <c r="AZ85" s="283"/>
    </row>
    <row r="86" spans="1:52" x14ac:dyDescent="0.25">
      <c r="A86" s="283"/>
      <c r="B86" s="283"/>
      <c r="C86" s="283"/>
      <c r="D86" s="283"/>
      <c r="E86" s="283"/>
      <c r="F86" s="283"/>
      <c r="G86" s="283"/>
      <c r="H86" s="283"/>
      <c r="I86" s="283"/>
      <c r="J86" s="283"/>
      <c r="K86" s="283"/>
      <c r="L86" s="283"/>
      <c r="M86" s="283"/>
      <c r="N86" s="283"/>
      <c r="O86" s="283"/>
      <c r="P86" s="283"/>
      <c r="Q86" s="283"/>
      <c r="R86" s="283"/>
      <c r="S86" s="283"/>
      <c r="T86" s="283"/>
      <c r="U86" s="283"/>
      <c r="V86" s="283"/>
      <c r="W86" s="283"/>
      <c r="X86" s="283"/>
      <c r="Y86" s="283"/>
      <c r="Z86" s="283"/>
      <c r="AA86" s="283"/>
      <c r="AB86" s="283"/>
      <c r="AC86" s="283"/>
      <c r="AD86" s="283"/>
      <c r="AE86" s="283"/>
      <c r="AF86" s="283"/>
      <c r="AG86" s="283"/>
      <c r="AH86" s="283"/>
      <c r="AI86" s="283"/>
      <c r="AJ86" s="283"/>
      <c r="AK86" s="283"/>
      <c r="AL86" s="283"/>
      <c r="AM86" s="283"/>
      <c r="AN86" s="283"/>
      <c r="AO86" s="283"/>
      <c r="AP86" s="283"/>
      <c r="AQ86" s="283"/>
      <c r="AR86" s="283"/>
      <c r="AS86" s="283"/>
      <c r="AT86" s="283"/>
      <c r="AU86" s="283"/>
      <c r="AV86" s="283"/>
      <c r="AW86" s="283"/>
      <c r="AX86" s="283"/>
      <c r="AY86" s="283"/>
      <c r="AZ86" s="283"/>
    </row>
    <row r="87" spans="1:52" x14ac:dyDescent="0.25">
      <c r="A87" s="283"/>
      <c r="B87" s="283"/>
      <c r="C87" s="283"/>
      <c r="D87" s="283"/>
      <c r="E87" s="283"/>
      <c r="F87" s="283"/>
      <c r="G87" s="283"/>
      <c r="H87" s="283"/>
      <c r="I87" s="283"/>
      <c r="J87" s="283"/>
      <c r="K87" s="283"/>
      <c r="L87" s="283"/>
      <c r="M87" s="283"/>
      <c r="N87" s="283"/>
      <c r="O87" s="283"/>
      <c r="P87" s="283"/>
      <c r="Q87" s="283"/>
      <c r="R87" s="283"/>
      <c r="S87" s="283"/>
      <c r="T87" s="283"/>
      <c r="U87" s="283"/>
      <c r="V87" s="283"/>
      <c r="W87" s="283"/>
      <c r="X87" s="283"/>
      <c r="Y87" s="283"/>
      <c r="Z87" s="283"/>
      <c r="AA87" s="283"/>
      <c r="AB87" s="283"/>
      <c r="AC87" s="283"/>
      <c r="AD87" s="283"/>
      <c r="AE87" s="283"/>
      <c r="AF87" s="283"/>
      <c r="AG87" s="283"/>
      <c r="AH87" s="283"/>
      <c r="AI87" s="283"/>
      <c r="AJ87" s="283"/>
      <c r="AK87" s="283"/>
      <c r="AL87" s="283"/>
      <c r="AM87" s="283"/>
      <c r="AN87" s="283"/>
      <c r="AO87" s="283"/>
      <c r="AP87" s="283"/>
      <c r="AQ87" s="283"/>
      <c r="AR87" s="283"/>
      <c r="AS87" s="283"/>
      <c r="AT87" s="283"/>
      <c r="AU87" s="283"/>
      <c r="AV87" s="283"/>
      <c r="AW87" s="283"/>
      <c r="AX87" s="283"/>
      <c r="AY87" s="283"/>
      <c r="AZ87" s="283"/>
    </row>
    <row r="88" spans="1:52" x14ac:dyDescent="0.25">
      <c r="A88" s="283"/>
      <c r="B88" s="283"/>
      <c r="C88" s="283"/>
      <c r="D88" s="283"/>
      <c r="E88" s="283"/>
      <c r="F88" s="283"/>
      <c r="G88" s="283"/>
      <c r="H88" s="283"/>
      <c r="I88" s="283"/>
      <c r="J88" s="283"/>
      <c r="K88" s="283"/>
      <c r="L88" s="283"/>
      <c r="M88" s="283"/>
      <c r="N88" s="283"/>
      <c r="O88" s="283"/>
      <c r="P88" s="283"/>
      <c r="Q88" s="283"/>
      <c r="R88" s="283"/>
      <c r="S88" s="283"/>
      <c r="T88" s="283"/>
      <c r="U88" s="283"/>
      <c r="V88" s="283"/>
      <c r="W88" s="283"/>
      <c r="X88" s="283"/>
      <c r="Y88" s="283"/>
      <c r="Z88" s="283"/>
      <c r="AA88" s="283"/>
      <c r="AB88" s="283"/>
      <c r="AC88" s="283"/>
      <c r="AD88" s="283"/>
      <c r="AE88" s="283"/>
      <c r="AF88" s="283"/>
      <c r="AG88" s="283"/>
      <c r="AH88" s="283"/>
      <c r="AI88" s="283"/>
      <c r="AJ88" s="283"/>
      <c r="AK88" s="283"/>
      <c r="AL88" s="283"/>
      <c r="AM88" s="283"/>
      <c r="AN88" s="283"/>
      <c r="AO88" s="283"/>
      <c r="AP88" s="283"/>
      <c r="AQ88" s="283"/>
      <c r="AR88" s="283"/>
      <c r="AS88" s="283"/>
      <c r="AT88" s="283"/>
      <c r="AU88" s="283"/>
      <c r="AV88" s="283"/>
      <c r="AW88" s="283"/>
      <c r="AX88" s="283"/>
      <c r="AY88" s="283"/>
      <c r="AZ88" s="283"/>
    </row>
    <row r="89" spans="1:52" x14ac:dyDescent="0.25">
      <c r="A89" s="283"/>
      <c r="B89" s="283"/>
      <c r="C89" s="283"/>
      <c r="D89" s="283"/>
      <c r="E89" s="283"/>
      <c r="F89" s="283"/>
      <c r="G89" s="283"/>
      <c r="H89" s="283"/>
      <c r="I89" s="283"/>
      <c r="J89" s="283"/>
      <c r="K89" s="283"/>
      <c r="L89" s="283"/>
      <c r="M89" s="283"/>
      <c r="N89" s="283"/>
      <c r="O89" s="283"/>
      <c r="P89" s="283"/>
      <c r="Q89" s="283"/>
      <c r="R89" s="283"/>
      <c r="S89" s="283"/>
      <c r="T89" s="283"/>
      <c r="U89" s="283"/>
      <c r="V89" s="283"/>
      <c r="W89" s="283"/>
      <c r="X89" s="283"/>
      <c r="Y89" s="283"/>
      <c r="Z89" s="283"/>
      <c r="AA89" s="283"/>
      <c r="AB89" s="283"/>
      <c r="AC89" s="283"/>
      <c r="AD89" s="283"/>
      <c r="AE89" s="283"/>
      <c r="AF89" s="283"/>
      <c r="AG89" s="283"/>
      <c r="AH89" s="283"/>
      <c r="AI89" s="283"/>
      <c r="AJ89" s="283"/>
      <c r="AK89" s="283"/>
      <c r="AL89" s="283"/>
      <c r="AM89" s="283"/>
      <c r="AN89" s="283"/>
      <c r="AO89" s="283"/>
      <c r="AP89" s="283"/>
      <c r="AQ89" s="283"/>
      <c r="AR89" s="283"/>
      <c r="AS89" s="283"/>
      <c r="AT89" s="283"/>
      <c r="AU89" s="283"/>
      <c r="AV89" s="283"/>
      <c r="AW89" s="283"/>
      <c r="AX89" s="283"/>
      <c r="AY89" s="283"/>
      <c r="AZ89" s="283"/>
    </row>
    <row r="90" spans="1:52" x14ac:dyDescent="0.25">
      <c r="A90" s="283"/>
      <c r="B90" s="283"/>
      <c r="C90" s="283"/>
      <c r="D90" s="283"/>
      <c r="E90" s="283"/>
      <c r="F90" s="283"/>
      <c r="G90" s="283"/>
      <c r="H90" s="283"/>
      <c r="I90" s="283"/>
      <c r="J90" s="283"/>
      <c r="K90" s="283"/>
      <c r="L90" s="283"/>
      <c r="M90" s="283"/>
      <c r="N90" s="283"/>
      <c r="O90" s="283"/>
      <c r="P90" s="283"/>
      <c r="Q90" s="283"/>
      <c r="R90" s="283"/>
      <c r="S90" s="283"/>
      <c r="T90" s="283"/>
      <c r="U90" s="283"/>
      <c r="V90" s="283"/>
      <c r="W90" s="283"/>
      <c r="X90" s="283"/>
      <c r="Y90" s="283"/>
      <c r="Z90" s="283"/>
      <c r="AA90" s="283"/>
      <c r="AB90" s="283"/>
      <c r="AC90" s="283"/>
      <c r="AD90" s="283"/>
      <c r="AE90" s="283"/>
      <c r="AF90" s="283"/>
      <c r="AG90" s="283"/>
      <c r="AH90" s="283"/>
      <c r="AI90" s="283"/>
      <c r="AJ90" s="283"/>
      <c r="AK90" s="283"/>
      <c r="AL90" s="283"/>
      <c r="AM90" s="283"/>
      <c r="AN90" s="283"/>
      <c r="AO90" s="283"/>
      <c r="AP90" s="283"/>
      <c r="AQ90" s="283"/>
      <c r="AR90" s="283"/>
      <c r="AS90" s="283"/>
      <c r="AT90" s="283"/>
      <c r="AU90" s="283"/>
      <c r="AV90" s="283"/>
      <c r="AW90" s="283"/>
      <c r="AX90" s="283"/>
      <c r="AY90" s="283"/>
      <c r="AZ90" s="283"/>
    </row>
    <row r="91" spans="1:52" x14ac:dyDescent="0.25">
      <c r="A91" s="283"/>
      <c r="B91" s="283"/>
      <c r="C91" s="283"/>
      <c r="D91" s="283"/>
      <c r="E91" s="283"/>
      <c r="F91" s="283"/>
      <c r="G91" s="283"/>
      <c r="H91" s="283"/>
      <c r="I91" s="283"/>
      <c r="J91" s="283"/>
      <c r="K91" s="283"/>
      <c r="L91" s="283"/>
      <c r="M91" s="283"/>
      <c r="N91" s="283"/>
      <c r="O91" s="283"/>
      <c r="P91" s="283"/>
      <c r="Q91" s="283"/>
      <c r="R91" s="283"/>
      <c r="S91" s="283"/>
      <c r="T91" s="283"/>
      <c r="U91" s="283"/>
      <c r="V91" s="283"/>
      <c r="W91" s="283"/>
      <c r="X91" s="283"/>
      <c r="Y91" s="283"/>
      <c r="Z91" s="283"/>
      <c r="AA91" s="283"/>
      <c r="AB91" s="283"/>
      <c r="AC91" s="283"/>
      <c r="AD91" s="283"/>
      <c r="AE91" s="283"/>
      <c r="AF91" s="283"/>
      <c r="AG91" s="283"/>
      <c r="AH91" s="283"/>
      <c r="AI91" s="283"/>
      <c r="AJ91" s="283"/>
      <c r="AK91" s="283"/>
      <c r="AL91" s="283"/>
      <c r="AM91" s="283"/>
      <c r="AN91" s="283"/>
      <c r="AO91" s="283"/>
      <c r="AP91" s="283"/>
      <c r="AQ91" s="283"/>
      <c r="AR91" s="283"/>
      <c r="AS91" s="283"/>
      <c r="AT91" s="283"/>
      <c r="AU91" s="283"/>
      <c r="AV91" s="283"/>
      <c r="AW91" s="283"/>
      <c r="AX91" s="283"/>
      <c r="AY91" s="283"/>
      <c r="AZ91" s="283"/>
    </row>
    <row r="92" spans="1:52" x14ac:dyDescent="0.25">
      <c r="A92" s="283"/>
      <c r="B92" s="283"/>
      <c r="C92" s="283"/>
      <c r="D92" s="283"/>
      <c r="E92" s="283"/>
      <c r="F92" s="283"/>
      <c r="G92" s="283"/>
      <c r="H92" s="283"/>
      <c r="I92" s="283"/>
      <c r="J92" s="283"/>
      <c r="K92" s="283"/>
      <c r="L92" s="283"/>
      <c r="M92" s="283"/>
      <c r="N92" s="283"/>
      <c r="O92" s="283"/>
      <c r="P92" s="283"/>
      <c r="Q92" s="283"/>
      <c r="R92" s="283"/>
      <c r="S92" s="283"/>
      <c r="T92" s="283"/>
      <c r="U92" s="283"/>
      <c r="V92" s="283"/>
      <c r="W92" s="283"/>
      <c r="X92" s="283"/>
      <c r="Y92" s="283"/>
      <c r="Z92" s="283"/>
      <c r="AA92" s="283"/>
      <c r="AB92" s="283"/>
      <c r="AC92" s="283"/>
      <c r="AD92" s="283"/>
      <c r="AE92" s="283"/>
      <c r="AF92" s="283"/>
      <c r="AG92" s="283"/>
      <c r="AH92" s="283"/>
      <c r="AI92" s="283"/>
      <c r="AJ92" s="283"/>
      <c r="AK92" s="283"/>
      <c r="AL92" s="283"/>
      <c r="AM92" s="283"/>
      <c r="AN92" s="283"/>
      <c r="AO92" s="283"/>
      <c r="AP92" s="283"/>
      <c r="AQ92" s="283"/>
      <c r="AR92" s="283"/>
      <c r="AS92" s="283"/>
      <c r="AT92" s="283"/>
      <c r="AU92" s="283"/>
      <c r="AV92" s="283"/>
      <c r="AW92" s="283"/>
      <c r="AX92" s="283"/>
      <c r="AY92" s="283"/>
      <c r="AZ92" s="283"/>
    </row>
    <row r="93" spans="1:52" x14ac:dyDescent="0.25">
      <c r="A93" s="283"/>
      <c r="B93" s="283"/>
      <c r="C93" s="283"/>
      <c r="D93" s="283"/>
      <c r="E93" s="283"/>
      <c r="F93" s="283"/>
      <c r="G93" s="283"/>
      <c r="H93" s="283"/>
      <c r="I93" s="283"/>
      <c r="J93" s="283"/>
      <c r="K93" s="283"/>
      <c r="L93" s="283"/>
      <c r="M93" s="283"/>
      <c r="N93" s="283"/>
      <c r="O93" s="283"/>
      <c r="P93" s="283"/>
      <c r="Q93" s="283"/>
      <c r="R93" s="283"/>
      <c r="S93" s="283"/>
      <c r="T93" s="283"/>
      <c r="U93" s="283"/>
      <c r="V93" s="283"/>
      <c r="W93" s="283"/>
      <c r="X93" s="283"/>
      <c r="Y93" s="283"/>
      <c r="Z93" s="283"/>
      <c r="AA93" s="283"/>
      <c r="AB93" s="283"/>
      <c r="AC93" s="283"/>
      <c r="AD93" s="283"/>
      <c r="AE93" s="283"/>
      <c r="AF93" s="283"/>
      <c r="AG93" s="283"/>
      <c r="AH93" s="283"/>
      <c r="AI93" s="283"/>
      <c r="AJ93" s="283"/>
      <c r="AK93" s="283"/>
      <c r="AL93" s="283"/>
      <c r="AM93" s="283"/>
      <c r="AN93" s="283"/>
      <c r="AO93" s="283"/>
      <c r="AP93" s="283"/>
      <c r="AQ93" s="283"/>
      <c r="AR93" s="283"/>
      <c r="AS93" s="283"/>
      <c r="AT93" s="283"/>
      <c r="AU93" s="283"/>
      <c r="AV93" s="283"/>
      <c r="AW93" s="283"/>
      <c r="AX93" s="283"/>
      <c r="AY93" s="283"/>
      <c r="AZ93" s="283"/>
    </row>
    <row r="94" spans="1:52" x14ac:dyDescent="0.25">
      <c r="A94" s="283"/>
      <c r="B94" s="283"/>
      <c r="C94" s="283"/>
      <c r="D94" s="283"/>
      <c r="E94" s="283"/>
      <c r="F94" s="283"/>
      <c r="G94" s="283"/>
      <c r="H94" s="283"/>
      <c r="I94" s="283"/>
      <c r="J94" s="283"/>
      <c r="K94" s="283"/>
      <c r="L94" s="283"/>
      <c r="M94" s="283"/>
      <c r="N94" s="283"/>
      <c r="O94" s="283"/>
      <c r="P94" s="283"/>
      <c r="Q94" s="283"/>
      <c r="R94" s="283"/>
      <c r="S94" s="283"/>
      <c r="T94" s="283"/>
      <c r="U94" s="283"/>
      <c r="V94" s="283"/>
      <c r="W94" s="283"/>
      <c r="X94" s="283"/>
      <c r="Y94" s="283"/>
      <c r="Z94" s="283"/>
      <c r="AA94" s="283"/>
      <c r="AB94" s="283"/>
      <c r="AC94" s="283"/>
      <c r="AD94" s="283"/>
      <c r="AE94" s="283"/>
      <c r="AF94" s="283"/>
      <c r="AG94" s="283"/>
      <c r="AH94" s="283"/>
      <c r="AI94" s="283"/>
      <c r="AJ94" s="283"/>
      <c r="AK94" s="283"/>
      <c r="AL94" s="283"/>
      <c r="AM94" s="283"/>
      <c r="AN94" s="283"/>
      <c r="AO94" s="283"/>
      <c r="AP94" s="283"/>
      <c r="AQ94" s="283"/>
      <c r="AR94" s="283"/>
      <c r="AS94" s="283"/>
      <c r="AT94" s="283"/>
      <c r="AU94" s="283"/>
      <c r="AV94" s="283"/>
      <c r="AW94" s="283"/>
      <c r="AX94" s="283"/>
      <c r="AY94" s="283"/>
      <c r="AZ94" s="283"/>
    </row>
    <row r="95" spans="1:52" x14ac:dyDescent="0.25">
      <c r="A95" s="283"/>
      <c r="B95" s="283"/>
      <c r="C95" s="283"/>
      <c r="D95" s="283"/>
      <c r="E95" s="283"/>
      <c r="F95" s="283"/>
      <c r="G95" s="283"/>
      <c r="H95" s="283"/>
      <c r="I95" s="283"/>
      <c r="J95" s="283"/>
      <c r="K95" s="283"/>
      <c r="L95" s="283"/>
      <c r="M95" s="283"/>
      <c r="N95" s="283"/>
      <c r="O95" s="283"/>
      <c r="P95" s="283"/>
      <c r="Q95" s="283"/>
      <c r="R95" s="283"/>
      <c r="S95" s="283"/>
      <c r="T95" s="283"/>
      <c r="U95" s="283"/>
      <c r="V95" s="283"/>
      <c r="W95" s="283"/>
      <c r="X95" s="283"/>
      <c r="Y95" s="283"/>
      <c r="Z95" s="283"/>
      <c r="AA95" s="283"/>
      <c r="AB95" s="283"/>
      <c r="AC95" s="283"/>
      <c r="AD95" s="283"/>
      <c r="AE95" s="283"/>
      <c r="AF95" s="283"/>
      <c r="AG95" s="283"/>
      <c r="AH95" s="283"/>
      <c r="AI95" s="283"/>
      <c r="AJ95" s="283"/>
      <c r="AK95" s="283"/>
      <c r="AL95" s="283"/>
      <c r="AM95" s="283"/>
      <c r="AN95" s="283"/>
      <c r="AO95" s="283"/>
      <c r="AP95" s="283"/>
      <c r="AQ95" s="283"/>
      <c r="AR95" s="283"/>
      <c r="AS95" s="283"/>
      <c r="AT95" s="283"/>
      <c r="AU95" s="283"/>
      <c r="AV95" s="283"/>
      <c r="AW95" s="283"/>
      <c r="AX95" s="283"/>
      <c r="AY95" s="283"/>
      <c r="AZ95" s="283"/>
    </row>
    <row r="96" spans="1:52" x14ac:dyDescent="0.25">
      <c r="A96" s="283"/>
      <c r="B96" s="283"/>
      <c r="C96" s="283"/>
      <c r="D96" s="283"/>
      <c r="E96" s="283"/>
      <c r="F96" s="283"/>
      <c r="G96" s="283"/>
      <c r="H96" s="283"/>
      <c r="I96" s="283"/>
      <c r="J96" s="283"/>
      <c r="K96" s="283"/>
      <c r="L96" s="283"/>
      <c r="M96" s="283"/>
      <c r="N96" s="283"/>
      <c r="O96" s="283"/>
      <c r="P96" s="283"/>
      <c r="Q96" s="283"/>
      <c r="R96" s="283"/>
      <c r="S96" s="283"/>
      <c r="T96" s="283"/>
      <c r="U96" s="283"/>
      <c r="V96" s="283"/>
      <c r="W96" s="283"/>
      <c r="X96" s="283"/>
      <c r="Y96" s="283"/>
      <c r="Z96" s="283"/>
      <c r="AA96" s="283"/>
      <c r="AB96" s="283"/>
      <c r="AC96" s="283"/>
      <c r="AD96" s="283"/>
      <c r="AE96" s="283"/>
      <c r="AF96" s="283"/>
      <c r="AG96" s="283"/>
      <c r="AH96" s="283"/>
      <c r="AI96" s="283"/>
      <c r="AJ96" s="283"/>
      <c r="AK96" s="283"/>
      <c r="AL96" s="283"/>
      <c r="AM96" s="283"/>
      <c r="AN96" s="283"/>
      <c r="AO96" s="283"/>
      <c r="AP96" s="283"/>
      <c r="AQ96" s="283"/>
      <c r="AR96" s="283"/>
      <c r="AS96" s="283"/>
      <c r="AT96" s="283"/>
      <c r="AU96" s="283"/>
      <c r="AV96" s="283"/>
      <c r="AW96" s="283"/>
      <c r="AX96" s="283"/>
      <c r="AY96" s="283"/>
      <c r="AZ96" s="283"/>
    </row>
    <row r="97" spans="1:52" x14ac:dyDescent="0.25">
      <c r="A97" s="283"/>
      <c r="B97" s="283"/>
      <c r="C97" s="283"/>
      <c r="D97" s="283"/>
      <c r="E97" s="283"/>
      <c r="F97" s="283"/>
      <c r="G97" s="283"/>
      <c r="H97" s="283"/>
      <c r="I97" s="283"/>
      <c r="J97" s="283"/>
      <c r="K97" s="283"/>
      <c r="L97" s="283"/>
      <c r="M97" s="283"/>
      <c r="N97" s="283"/>
      <c r="O97" s="283"/>
      <c r="P97" s="283"/>
      <c r="Q97" s="283"/>
      <c r="R97" s="283"/>
      <c r="S97" s="283"/>
      <c r="T97" s="283"/>
      <c r="U97" s="283"/>
      <c r="V97" s="283"/>
      <c r="W97" s="283"/>
      <c r="X97" s="283"/>
      <c r="Y97" s="283"/>
      <c r="Z97" s="283"/>
      <c r="AA97" s="283"/>
      <c r="AB97" s="283"/>
      <c r="AC97" s="283"/>
      <c r="AD97" s="283"/>
      <c r="AE97" s="283"/>
      <c r="AF97" s="283"/>
      <c r="AG97" s="283"/>
      <c r="AH97" s="283"/>
      <c r="AI97" s="283"/>
      <c r="AJ97" s="283"/>
      <c r="AK97" s="283"/>
      <c r="AL97" s="283"/>
      <c r="AM97" s="283"/>
      <c r="AN97" s="283"/>
      <c r="AO97" s="283"/>
      <c r="AP97" s="283"/>
      <c r="AQ97" s="283"/>
      <c r="AR97" s="283"/>
      <c r="AS97" s="283"/>
      <c r="AT97" s="283"/>
      <c r="AU97" s="283"/>
      <c r="AV97" s="283"/>
      <c r="AW97" s="283"/>
      <c r="AX97" s="283"/>
      <c r="AY97" s="283"/>
      <c r="AZ97" s="283"/>
    </row>
    <row r="98" spans="1:52" x14ac:dyDescent="0.25">
      <c r="A98" s="283"/>
      <c r="B98" s="283"/>
      <c r="C98" s="283"/>
      <c r="D98" s="283"/>
      <c r="E98" s="283"/>
      <c r="F98" s="283"/>
      <c r="G98" s="283"/>
      <c r="H98" s="283"/>
      <c r="I98" s="283"/>
      <c r="J98" s="283"/>
      <c r="K98" s="283"/>
      <c r="L98" s="283"/>
      <c r="M98" s="283"/>
      <c r="N98" s="283"/>
      <c r="O98" s="283"/>
      <c r="P98" s="283"/>
      <c r="Q98" s="283"/>
      <c r="R98" s="283"/>
      <c r="S98" s="283"/>
      <c r="T98" s="283"/>
      <c r="U98" s="283"/>
      <c r="V98" s="283"/>
      <c r="W98" s="283"/>
      <c r="X98" s="283"/>
      <c r="Y98" s="283"/>
      <c r="Z98" s="283"/>
      <c r="AA98" s="283"/>
      <c r="AB98" s="283"/>
      <c r="AC98" s="283"/>
      <c r="AD98" s="283"/>
      <c r="AE98" s="283"/>
      <c r="AF98" s="283"/>
      <c r="AG98" s="283"/>
      <c r="AH98" s="283"/>
      <c r="AI98" s="283"/>
      <c r="AJ98" s="283"/>
      <c r="AK98" s="283"/>
      <c r="AL98" s="283"/>
      <c r="AM98" s="283"/>
      <c r="AN98" s="283"/>
      <c r="AO98" s="283"/>
      <c r="AP98" s="283"/>
      <c r="AQ98" s="283"/>
      <c r="AR98" s="283"/>
      <c r="AS98" s="283"/>
      <c r="AT98" s="283"/>
      <c r="AU98" s="283"/>
      <c r="AV98" s="283"/>
      <c r="AW98" s="283"/>
      <c r="AX98" s="283"/>
      <c r="AY98" s="283"/>
      <c r="AZ98" s="283"/>
    </row>
    <row r="99" spans="1:52" x14ac:dyDescent="0.25">
      <c r="A99" s="283"/>
      <c r="B99" s="283"/>
      <c r="C99" s="283"/>
      <c r="D99" s="283"/>
      <c r="E99" s="283"/>
      <c r="F99" s="283"/>
      <c r="G99" s="283"/>
      <c r="H99" s="283"/>
      <c r="I99" s="283"/>
      <c r="J99" s="283"/>
      <c r="K99" s="283"/>
      <c r="L99" s="283"/>
      <c r="M99" s="283"/>
      <c r="N99" s="283"/>
      <c r="O99" s="283"/>
      <c r="P99" s="283"/>
      <c r="Q99" s="283"/>
      <c r="R99" s="283"/>
      <c r="S99" s="283"/>
      <c r="T99" s="283"/>
      <c r="U99" s="283"/>
      <c r="V99" s="283"/>
      <c r="W99" s="283"/>
      <c r="X99" s="283"/>
      <c r="Y99" s="283"/>
      <c r="Z99" s="283"/>
      <c r="AA99" s="283"/>
      <c r="AB99" s="283"/>
      <c r="AC99" s="283"/>
      <c r="AD99" s="283"/>
      <c r="AE99" s="283"/>
      <c r="AF99" s="283"/>
      <c r="AG99" s="283"/>
      <c r="AH99" s="283"/>
      <c r="AI99" s="283"/>
      <c r="AJ99" s="283"/>
      <c r="AK99" s="283"/>
      <c r="AL99" s="283"/>
      <c r="AM99" s="283"/>
      <c r="AN99" s="283"/>
      <c r="AO99" s="283"/>
      <c r="AP99" s="283"/>
      <c r="AQ99" s="283"/>
      <c r="AR99" s="283"/>
      <c r="AS99" s="283"/>
      <c r="AT99" s="283"/>
      <c r="AU99" s="283"/>
      <c r="AV99" s="283"/>
      <c r="AW99" s="283"/>
      <c r="AX99" s="283"/>
      <c r="AY99" s="283"/>
      <c r="AZ99" s="283"/>
    </row>
    <row r="100" spans="1:52" x14ac:dyDescent="0.25">
      <c r="A100" s="283"/>
      <c r="B100" s="283"/>
      <c r="C100" s="283"/>
      <c r="D100" s="283"/>
      <c r="E100" s="283"/>
      <c r="F100" s="283"/>
      <c r="G100" s="283"/>
      <c r="H100" s="283"/>
      <c r="I100" s="283"/>
      <c r="J100" s="283"/>
      <c r="K100" s="283"/>
      <c r="L100" s="283"/>
      <c r="M100" s="283"/>
      <c r="N100" s="283"/>
      <c r="O100" s="283"/>
      <c r="P100" s="283"/>
      <c r="Q100" s="283"/>
      <c r="R100" s="283"/>
      <c r="S100" s="283"/>
      <c r="T100" s="283"/>
      <c r="U100" s="283"/>
      <c r="V100" s="283"/>
      <c r="W100" s="283"/>
      <c r="X100" s="283"/>
      <c r="Y100" s="283"/>
      <c r="Z100" s="283"/>
      <c r="AA100" s="283"/>
      <c r="AB100" s="283"/>
      <c r="AC100" s="283"/>
      <c r="AD100" s="283"/>
      <c r="AE100" s="283"/>
      <c r="AF100" s="283"/>
      <c r="AG100" s="283"/>
      <c r="AH100" s="283"/>
      <c r="AI100" s="283"/>
      <c r="AJ100" s="283"/>
      <c r="AK100" s="283"/>
      <c r="AL100" s="283"/>
      <c r="AM100" s="283"/>
      <c r="AN100" s="283"/>
      <c r="AO100" s="283"/>
      <c r="AP100" s="283"/>
      <c r="AQ100" s="283"/>
      <c r="AR100" s="283"/>
      <c r="AS100" s="283"/>
      <c r="AT100" s="283"/>
      <c r="AU100" s="283"/>
      <c r="AV100" s="283"/>
      <c r="AW100" s="283"/>
      <c r="AX100" s="283"/>
      <c r="AY100" s="283"/>
      <c r="AZ100" s="283"/>
    </row>
    <row r="101" spans="1:52" x14ac:dyDescent="0.25">
      <c r="A101" s="283"/>
      <c r="B101" s="283"/>
      <c r="C101" s="283"/>
      <c r="D101" s="283"/>
      <c r="E101" s="283"/>
      <c r="F101" s="283"/>
      <c r="G101" s="283"/>
      <c r="H101" s="283"/>
      <c r="I101" s="283"/>
      <c r="J101" s="283"/>
      <c r="K101" s="283"/>
      <c r="L101" s="283"/>
      <c r="M101" s="283"/>
      <c r="N101" s="283"/>
      <c r="O101" s="283"/>
      <c r="P101" s="283"/>
      <c r="Q101" s="283"/>
      <c r="R101" s="283"/>
      <c r="S101" s="283"/>
      <c r="T101" s="283"/>
      <c r="U101" s="283"/>
      <c r="V101" s="283"/>
      <c r="W101" s="283"/>
      <c r="X101" s="283"/>
      <c r="Y101" s="283"/>
      <c r="Z101" s="283"/>
      <c r="AA101" s="283"/>
      <c r="AB101" s="283"/>
      <c r="AC101" s="283"/>
      <c r="AD101" s="283"/>
      <c r="AE101" s="283"/>
      <c r="AF101" s="283"/>
      <c r="AG101" s="283"/>
      <c r="AH101" s="283"/>
      <c r="AI101" s="283"/>
      <c r="AJ101" s="283"/>
      <c r="AK101" s="283"/>
      <c r="AL101" s="283"/>
      <c r="AM101" s="283"/>
      <c r="AN101" s="283"/>
      <c r="AO101" s="283"/>
      <c r="AP101" s="283"/>
      <c r="AQ101" s="283"/>
      <c r="AR101" s="283"/>
      <c r="AS101" s="283"/>
      <c r="AT101" s="283"/>
      <c r="AU101" s="283"/>
      <c r="AV101" s="283"/>
      <c r="AW101" s="283"/>
      <c r="AX101" s="283"/>
      <c r="AY101" s="283"/>
      <c r="AZ101" s="283"/>
    </row>
    <row r="102" spans="1:52" x14ac:dyDescent="0.25">
      <c r="A102" s="283"/>
      <c r="B102" s="283"/>
      <c r="C102" s="283"/>
      <c r="D102" s="283"/>
      <c r="E102" s="283"/>
      <c r="F102" s="283"/>
      <c r="G102" s="283"/>
      <c r="H102" s="283"/>
      <c r="I102" s="283"/>
      <c r="J102" s="283"/>
      <c r="K102" s="283"/>
      <c r="L102" s="283"/>
      <c r="M102" s="283"/>
      <c r="N102" s="283"/>
      <c r="O102" s="283"/>
      <c r="P102" s="283"/>
      <c r="Q102" s="283"/>
      <c r="R102" s="283"/>
      <c r="S102" s="283"/>
      <c r="T102" s="283"/>
      <c r="U102" s="283"/>
      <c r="V102" s="283"/>
      <c r="W102" s="283"/>
      <c r="X102" s="283"/>
      <c r="Y102" s="283"/>
      <c r="Z102" s="283"/>
      <c r="AA102" s="283"/>
      <c r="AB102" s="283"/>
      <c r="AC102" s="283"/>
      <c r="AD102" s="283"/>
      <c r="AE102" s="283"/>
      <c r="AF102" s="283"/>
      <c r="AG102" s="283"/>
      <c r="AH102" s="283"/>
      <c r="AI102" s="283"/>
      <c r="AJ102" s="283"/>
      <c r="AK102" s="283"/>
      <c r="AL102" s="283"/>
      <c r="AM102" s="283"/>
      <c r="AN102" s="283"/>
      <c r="AO102" s="283"/>
      <c r="AP102" s="283"/>
      <c r="AQ102" s="283"/>
      <c r="AR102" s="283"/>
      <c r="AS102" s="283"/>
      <c r="AT102" s="283"/>
      <c r="AU102" s="283"/>
      <c r="AV102" s="283"/>
      <c r="AW102" s="283"/>
      <c r="AX102" s="283"/>
      <c r="AY102" s="283"/>
      <c r="AZ102" s="283"/>
    </row>
  </sheetData>
  <sheetProtection algorithmName="SHA-512" hashValue="ZqgJQm20A9l4ZPOf9trFYJsCnNyzAqGu/de2SH1ptlsvF5JED8OGdn6YlEwETCKY++NJn7Ta9Yboc+DUueoVOg==" saltValue="CrDUuzLDV9Lsc2RaTH1TcA==" spinCount="100000" sheet="1" selectLockedCells="1"/>
  <customSheetViews>
    <customSheetView guid="{273071D3-FB9C-4EEE-9E66-E5AF33BB4F07}" scale="115" showGridLines="0" showRowCol="0" hiddenColumns="1" topLeftCell="A13">
      <selection activeCell="B11" sqref="B11"/>
      <pageMargins left="0.25" right="0.25" top="0.5" bottom="0.5" header="0.25" footer="0.25"/>
      <printOptions horizontalCentered="1" verticalCentered="1"/>
      <pageSetup paperSize="9" orientation="portrait" horizontalDpi="300" verticalDpi="300" r:id="rId1"/>
    </customSheetView>
    <customSheetView guid="{8E5F44A5-282F-4805-BE8E-D8C2603F6F93}" scale="115" showGridLines="0" showRowCol="0" hiddenColumns="1" topLeftCell="A13">
      <selection activeCell="B11" sqref="B11"/>
      <pageMargins left="0.25" right="0.25" top="0.5" bottom="0.5" header="0.25" footer="0.25"/>
      <printOptions horizontalCentered="1" verticalCentered="1"/>
      <pageSetup paperSize="9" orientation="portrait" horizontalDpi="300" verticalDpi="300" r:id="rId2"/>
    </customSheetView>
    <customSheetView guid="{41A2F7D9-820C-42B6-9554-4F6DCEAAE92D}" showGridLines="0" showRowCol="0" hiddenColumns="1">
      <selection activeCell="K10" sqref="K10"/>
      <pageMargins left="0.39370078740157499" right="0.35" top="0.65" bottom="0.35433070866141703" header="0.4" footer="0.31496062992126"/>
      <pageSetup paperSize="9" orientation="portrait" horizontalDpi="300" verticalDpi="300" r:id="rId3"/>
    </customSheetView>
    <customSheetView guid="{E5021683-C8A4-4A05-B358-A7846A6BB2DB}" showGridLines="0" showRowCol="0" hiddenColumns="1">
      <selection activeCell="P12" sqref="P12"/>
      <pageMargins left="0.39370078740157499" right="0.35" top="0.65" bottom="0.35433070866141703" header="0.4" footer="0.31496062992126"/>
      <pageSetup paperSize="9" orientation="portrait" horizontalDpi="300" verticalDpi="300" r:id="rId4"/>
    </customSheetView>
    <customSheetView guid="{404D0739-D685-4D16-97F7-FD0448EBF6FA}" showGridLines="0" showRowCol="0" hiddenColumns="1">
      <selection activeCell="N17" sqref="N17"/>
      <pageMargins left="0.39370078740157499" right="0.35" top="0.65" bottom="0.35433070866141703" header="0.4" footer="0.31496062992126"/>
      <pageSetup paperSize="9" orientation="portrait" horizontalDpi="300" verticalDpi="300" r:id="rId5"/>
    </customSheetView>
    <customSheetView guid="{251BCA92-4A2D-4049-8601-34286741627A}" showGridLines="0" showRowCol="0">
      <selection activeCell="N11" sqref="N11"/>
      <pageMargins left="0.39370078740157483" right="0.47244094488188981" top="0.59055118110236227" bottom="0.35433070866141736" header="0.35433070866141736" footer="0.31496062992125984"/>
      <pageSetup paperSize="9" orientation="portrait" horizontalDpi="300" verticalDpi="300" r:id="rId6"/>
    </customSheetView>
    <customSheetView guid="{63E57F7B-AFB9-4A4F-BEE9-A87886FE080E}" showGridLines="0" showRowCol="0">
      <selection activeCell="C12" sqref="C12:J12"/>
      <pageMargins left="0.39370078740157483" right="0.47244094488188981" top="0.59055118110236227" bottom="0.35433070866141736" header="0.35433070866141736" footer="0.31496062992125984"/>
      <pageSetup paperSize="9" orientation="portrait" horizontalDpi="300" verticalDpi="300" r:id="rId7"/>
    </customSheetView>
    <customSheetView guid="{45332106-F8B0-418B-85FB-E7866DCCFF19}" showGridLines="0" showRowCol="0">
      <selection activeCell="C12" sqref="C12:J12"/>
      <pageMargins left="0.39370078740157483" right="0.47244094488188981" top="0.59055118110236227" bottom="0.35433070866141736" header="0.35433070866141736" footer="0.31496062992125984"/>
      <pageSetup paperSize="9" orientation="portrait" horizontalDpi="300" verticalDpi="300" r:id="rId8"/>
    </customSheetView>
    <customSheetView guid="{A4554EAF-6521-4F63-ACD6-CAABB50734DB}" showGridLines="0" showRowCol="0" hiddenColumns="1">
      <selection activeCell="P12" sqref="P12"/>
      <pageMargins left="0.39370078740157499" right="0.35" top="0.65" bottom="0.35433070866141703" header="0.4" footer="0.31496062992126"/>
      <pageSetup paperSize="9" orientation="portrait" horizontalDpi="300" verticalDpi="300" r:id="rId9"/>
    </customSheetView>
    <customSheetView guid="{9AC6DA92-C651-431E-B4B1-E1078971B466}" showGridLines="0" showRowCol="0" hiddenColumns="1" topLeftCell="A4">
      <selection activeCell="P12" sqref="P12"/>
      <pageMargins left="0.39370078740157499" right="0.35" top="0.65" bottom="0.35433070866141703" header="0.4" footer="0.31496062992126"/>
      <pageSetup paperSize="9" orientation="portrait" horizontalDpi="300" verticalDpi="300" r:id="rId10"/>
    </customSheetView>
    <customSheetView guid="{ABC4C9E3-EC83-4012-B44A-3DB3905ECA7F}" showGridLines="0" showRowCol="0" hiddenColumns="1" topLeftCell="A16">
      <selection activeCell="S8" sqref="S8"/>
      <pageMargins left="0.39370078740157499" right="0.35" top="0.65" bottom="0.35433070866141703" header="0.4" footer="0.31496062992126"/>
      <pageSetup paperSize="9" orientation="portrait" horizontalDpi="300" verticalDpi="300" r:id="rId11"/>
    </customSheetView>
    <customSheetView guid="{F9CAC060-9643-4698-8DD2-B638981AFFFB}" showGridLines="0" showRowCol="0" hiddenColumns="1">
      <selection activeCell="S8" sqref="S8"/>
      <pageMargins left="0.39370078740157499" right="0.35" top="0.65" bottom="0.35433070866141703" header="0.4" footer="0.31496062992126"/>
      <pageSetup paperSize="9" orientation="portrait" horizontalDpi="300" verticalDpi="300" r:id="rId12"/>
    </customSheetView>
  </customSheetViews>
  <mergeCells count="16">
    <mergeCell ref="B4:C4"/>
    <mergeCell ref="D6:K7"/>
    <mergeCell ref="B2:K2"/>
    <mergeCell ref="D29:G29"/>
    <mergeCell ref="D13:K13"/>
    <mergeCell ref="B3:K3"/>
    <mergeCell ref="D4:E4"/>
    <mergeCell ref="G42:K42"/>
    <mergeCell ref="H41:J41"/>
    <mergeCell ref="B14:C14"/>
    <mergeCell ref="D30:G30"/>
    <mergeCell ref="C35:K38"/>
    <mergeCell ref="C33:K33"/>
    <mergeCell ref="D15:K17"/>
    <mergeCell ref="D18:K18"/>
    <mergeCell ref="D19:K19"/>
  </mergeCells>
  <printOptions horizontalCentered="1" verticalCentered="1"/>
  <pageMargins left="0.25" right="0.25" top="0.33" bottom="0.34" header="0.25" footer="0.25"/>
  <pageSetup paperSize="9" orientation="portrait" horizontalDpi="300" verticalDpi="300" r:id="rId13"/>
  <ignoredErrors>
    <ignoredError sqref="B2:K2 B12:K14 B11:I11 B10:J10 B7:K8 B6:C6 D6:K6 B21:C21 B9:C9 E9:J9 B20 B15:C15 B24:H24 B22:H23 B3:K3 B42:F42 B36:K40 C35:K35 I41:K41 B41:G41 H42:K42 B43:K45 H41 G42 B25:C30 B5:K5 B4:D4 J4:K4 F4:G4 J24:K29 E30:H30 H29 B31:C31 D26:H26 E21:H21 C33 D25:H25 D27:H27 H28 E28:G28 E29:G29 D28:D30 E31:H31 B16:C17 B18:C18 B19:C19 J30:K30 D15:K19 E20:H20 K20 J22:K23 J21:K21 J31:K31" unlockedFormula="1"/>
  </ignoredErrors>
  <drawing r:id="rId14"/>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366092"/>
    <pageSetUpPr fitToPage="1"/>
  </sheetPr>
  <dimension ref="A1:BC107"/>
  <sheetViews>
    <sheetView showGridLines="0" showRowColHeaders="0" zoomScaleNormal="100" zoomScaleSheetLayoutView="100" workbookViewId="0">
      <selection activeCell="AB5" sqref="AB5"/>
    </sheetView>
  </sheetViews>
  <sheetFormatPr defaultColWidth="9.109375" defaultRowHeight="14.4" x14ac:dyDescent="0.3"/>
  <cols>
    <col min="1" max="1" width="3.88671875" style="1" customWidth="1"/>
    <col min="2" max="2" width="4.6640625" style="1" customWidth="1"/>
    <col min="3" max="3" width="13.109375" style="1" customWidth="1"/>
    <col min="4" max="4" width="13.21875" style="1" customWidth="1"/>
    <col min="5" max="5" width="8.77734375" style="258" customWidth="1"/>
    <col min="6" max="6" width="7.77734375" style="258" customWidth="1"/>
    <col min="7" max="7" width="7.33203125" style="258" hidden="1" customWidth="1"/>
    <col min="8" max="9" width="7.77734375" style="258" customWidth="1"/>
    <col min="10" max="11" width="6.77734375" style="258" hidden="1" customWidth="1"/>
    <col min="12" max="12" width="8.77734375" style="258" customWidth="1"/>
    <col min="13" max="13" width="7.77734375" style="258" customWidth="1"/>
    <col min="14" max="14" width="7.33203125" style="258" hidden="1" customWidth="1"/>
    <col min="15" max="16" width="7.77734375" style="258" customWidth="1"/>
    <col min="17" max="17" width="4.88671875" style="258" hidden="1" customWidth="1"/>
    <col min="18" max="18" width="7.21875" style="258" hidden="1" customWidth="1"/>
    <col min="19" max="19" width="7.77734375" style="258" customWidth="1"/>
    <col min="20" max="20" width="6.77734375" style="258" customWidth="1"/>
    <col min="21" max="21" width="6.77734375" style="258" hidden="1" customWidth="1"/>
    <col min="22" max="23" width="6.77734375" style="258" customWidth="1"/>
    <col min="24" max="24" width="5.77734375" style="1" customWidth="1"/>
    <col min="25" max="25" width="4.44140625" style="1" hidden="1" customWidth="1"/>
    <col min="26" max="26" width="6.33203125" style="1" customWidth="1"/>
    <col min="27" max="27" width="7.33203125" style="1" customWidth="1"/>
    <col min="28" max="28" width="5.21875" style="381" customWidth="1"/>
    <col min="29" max="16384" width="9.109375" style="1"/>
  </cols>
  <sheetData>
    <row r="1" spans="1:55" x14ac:dyDescent="0.3">
      <c r="A1" s="293"/>
      <c r="B1" s="293"/>
      <c r="C1" s="293"/>
      <c r="D1" s="293"/>
      <c r="E1" s="294"/>
      <c r="F1" s="294"/>
      <c r="G1" s="294"/>
      <c r="H1" s="294"/>
      <c r="I1" s="294"/>
      <c r="J1" s="294"/>
      <c r="K1" s="294"/>
      <c r="L1" s="294"/>
      <c r="M1" s="294"/>
      <c r="N1" s="294"/>
      <c r="O1" s="294"/>
      <c r="P1" s="294"/>
      <c r="Q1" s="294"/>
      <c r="R1" s="294"/>
      <c r="S1" s="294"/>
      <c r="T1" s="294"/>
      <c r="U1" s="294"/>
      <c r="V1" s="294"/>
      <c r="W1" s="294"/>
      <c r="X1" s="293"/>
      <c r="Y1" s="293"/>
      <c r="Z1" s="293"/>
      <c r="AA1" s="293"/>
      <c r="AC1" s="293"/>
      <c r="AD1" s="293"/>
      <c r="AE1" s="293"/>
      <c r="AF1" s="293"/>
      <c r="AG1" s="293"/>
      <c r="AH1" s="293"/>
      <c r="AI1" s="293"/>
      <c r="AJ1" s="293"/>
      <c r="AK1" s="293"/>
      <c r="AL1" s="293"/>
      <c r="AM1" s="293"/>
      <c r="AN1" s="293"/>
      <c r="AO1" s="293"/>
      <c r="AP1" s="293"/>
      <c r="AQ1" s="293"/>
      <c r="AR1" s="293"/>
      <c r="AS1" s="293"/>
      <c r="AT1" s="293"/>
      <c r="AU1" s="293"/>
      <c r="AV1" s="293"/>
      <c r="AW1" s="293"/>
      <c r="AX1" s="293"/>
      <c r="AY1" s="293"/>
      <c r="AZ1" s="293"/>
      <c r="BA1" s="293"/>
      <c r="BB1" s="293"/>
      <c r="BC1" s="293"/>
    </row>
    <row r="2" spans="1:55" ht="15" customHeight="1" x14ac:dyDescent="0.3">
      <c r="A2" s="293"/>
      <c r="B2" s="632" t="str">
        <f ca="1">CONCATENATE(" AAS  ","( ",DATA!W195," years ",")"," Arrears bill of  ",DATA!Z136," ", DATA!F7,", ",DATA!E10,", ",DATA!E11," ,",DATA!E12,", ",DATA!E13," ( Mandal )","")</f>
        <v xml:space="preserve"> AAS  ( 12 years ) Arrears bill of  Sri. C Ramanjaneyulu, SGT, ZP High School ,Peapully, Peapully ( Mandal )</v>
      </c>
      <c r="C2" s="632"/>
      <c r="D2" s="632"/>
      <c r="E2" s="632"/>
      <c r="F2" s="632"/>
      <c r="G2" s="632"/>
      <c r="H2" s="632"/>
      <c r="I2" s="632"/>
      <c r="J2" s="632"/>
      <c r="K2" s="632"/>
      <c r="L2" s="632"/>
      <c r="M2" s="632"/>
      <c r="N2" s="632"/>
      <c r="O2" s="632"/>
      <c r="P2" s="632"/>
      <c r="Q2" s="632"/>
      <c r="R2" s="632"/>
      <c r="S2" s="632"/>
      <c r="T2" s="632"/>
      <c r="U2" s="632"/>
      <c r="V2" s="632"/>
      <c r="W2" s="632"/>
      <c r="X2" s="632"/>
      <c r="Y2" s="632"/>
      <c r="Z2" s="632"/>
      <c r="AA2" s="632"/>
      <c r="AB2" s="382"/>
      <c r="AC2" s="297"/>
      <c r="AD2" s="297"/>
      <c r="AE2" s="293"/>
      <c r="AF2" s="293"/>
      <c r="AG2" s="293"/>
      <c r="AH2" s="293"/>
      <c r="AI2" s="293"/>
      <c r="AJ2" s="293"/>
      <c r="AK2" s="293"/>
      <c r="AL2" s="293"/>
      <c r="AM2" s="293"/>
      <c r="AN2" s="293"/>
      <c r="AO2" s="293"/>
      <c r="AP2" s="293"/>
      <c r="AQ2" s="293"/>
      <c r="AR2" s="293"/>
      <c r="AS2" s="293"/>
      <c r="AT2" s="293"/>
      <c r="AU2" s="293"/>
      <c r="AV2" s="293"/>
      <c r="AW2" s="293"/>
      <c r="AX2" s="293"/>
      <c r="AY2" s="293"/>
      <c r="AZ2" s="293"/>
      <c r="BA2" s="293"/>
      <c r="BB2" s="293"/>
      <c r="BC2" s="293"/>
    </row>
    <row r="3" spans="1:55" ht="18" customHeight="1" x14ac:dyDescent="0.3">
      <c r="A3" s="293"/>
      <c r="B3" s="632"/>
      <c r="C3" s="632"/>
      <c r="D3" s="632"/>
      <c r="E3" s="632"/>
      <c r="F3" s="632"/>
      <c r="G3" s="632"/>
      <c r="H3" s="632"/>
      <c r="I3" s="632"/>
      <c r="J3" s="632"/>
      <c r="K3" s="632"/>
      <c r="L3" s="632"/>
      <c r="M3" s="632"/>
      <c r="N3" s="632"/>
      <c r="O3" s="632"/>
      <c r="P3" s="632"/>
      <c r="Q3" s="632"/>
      <c r="R3" s="632"/>
      <c r="S3" s="632"/>
      <c r="T3" s="632"/>
      <c r="U3" s="632"/>
      <c r="V3" s="632"/>
      <c r="W3" s="632"/>
      <c r="X3" s="632"/>
      <c r="Y3" s="632"/>
      <c r="Z3" s="632"/>
      <c r="AA3" s="632"/>
      <c r="AB3" s="382"/>
      <c r="AC3" s="297"/>
      <c r="AD3" s="297"/>
      <c r="AE3" s="293"/>
      <c r="AF3" s="293"/>
      <c r="AG3" s="293"/>
      <c r="AH3" s="293"/>
      <c r="AI3" s="293"/>
      <c r="AJ3" s="293"/>
      <c r="AK3" s="293"/>
      <c r="AL3" s="293"/>
      <c r="AM3" s="293"/>
      <c r="AN3" s="293"/>
      <c r="AO3" s="293"/>
      <c r="AP3" s="293"/>
      <c r="AQ3" s="293"/>
      <c r="AR3" s="293"/>
      <c r="AS3" s="293"/>
      <c r="AT3" s="293"/>
      <c r="AU3" s="293"/>
      <c r="AV3" s="293"/>
      <c r="AW3" s="293"/>
      <c r="AX3" s="293"/>
      <c r="AY3" s="293"/>
      <c r="AZ3" s="293"/>
      <c r="BA3" s="293"/>
      <c r="BB3" s="293"/>
      <c r="BC3" s="293"/>
    </row>
    <row r="4" spans="1:55" ht="19.2" customHeight="1" x14ac:dyDescent="0.3">
      <c r="A4" s="293"/>
      <c r="B4" s="636" t="str">
        <f ca="1">DATA!U177</f>
        <v>Present Scale of Pay -  44570- 127480                    Fixed Scale of Pay -  45830- 130580                   Employees Code -  093800230               AAS w.e.f  -   03/08/2025</v>
      </c>
      <c r="C4" s="637"/>
      <c r="D4" s="637"/>
      <c r="E4" s="637"/>
      <c r="F4" s="637"/>
      <c r="G4" s="638"/>
      <c r="H4" s="637"/>
      <c r="I4" s="637"/>
      <c r="J4" s="638"/>
      <c r="K4" s="638"/>
      <c r="L4" s="637"/>
      <c r="M4" s="637"/>
      <c r="N4" s="638"/>
      <c r="O4" s="637"/>
      <c r="P4" s="637"/>
      <c r="Q4" s="638"/>
      <c r="R4" s="638"/>
      <c r="S4" s="637"/>
      <c r="T4" s="637"/>
      <c r="U4" s="638"/>
      <c r="V4" s="637"/>
      <c r="W4" s="637"/>
      <c r="X4" s="637"/>
      <c r="Y4" s="638"/>
      <c r="Z4" s="637"/>
      <c r="AA4" s="639"/>
      <c r="AB4" s="382"/>
      <c r="AC4" s="297"/>
      <c r="AD4" s="297"/>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row>
    <row r="5" spans="1:55" ht="5.4" customHeight="1" x14ac:dyDescent="0.3">
      <c r="A5" s="293"/>
      <c r="B5" s="365"/>
      <c r="C5" s="365"/>
      <c r="D5" s="369"/>
      <c r="E5" s="365"/>
      <c r="F5" s="365"/>
      <c r="G5" s="365"/>
      <c r="H5" s="365"/>
      <c r="I5" s="365"/>
      <c r="J5" s="365"/>
      <c r="K5" s="365"/>
      <c r="L5" s="365"/>
      <c r="M5" s="365"/>
      <c r="N5" s="365"/>
      <c r="O5" s="365"/>
      <c r="P5" s="365"/>
      <c r="Q5" s="365"/>
      <c r="R5" s="365"/>
      <c r="S5" s="365"/>
      <c r="T5" s="365"/>
      <c r="U5" s="365"/>
      <c r="V5" s="365"/>
      <c r="W5" s="365"/>
      <c r="X5" s="369"/>
      <c r="Y5" s="365"/>
      <c r="Z5" s="369"/>
      <c r="AA5" s="365"/>
      <c r="AB5" s="382"/>
      <c r="AC5" s="297"/>
      <c r="AD5" s="297"/>
      <c r="AE5" s="293"/>
      <c r="AF5" s="293"/>
      <c r="AG5" s="293"/>
      <c r="AH5" s="293"/>
      <c r="AI5" s="293"/>
      <c r="AJ5" s="293"/>
      <c r="AK5" s="293"/>
      <c r="AL5" s="293"/>
      <c r="AM5" s="293"/>
      <c r="AN5" s="293"/>
      <c r="AO5" s="293"/>
      <c r="AP5" s="293"/>
      <c r="AQ5" s="293"/>
      <c r="AR5" s="293"/>
      <c r="AS5" s="293"/>
      <c r="AT5" s="293"/>
      <c r="AU5" s="293"/>
      <c r="AV5" s="293"/>
      <c r="AW5" s="293"/>
      <c r="AX5" s="293"/>
      <c r="AY5" s="293"/>
      <c r="AZ5" s="293"/>
      <c r="BA5" s="293"/>
      <c r="BB5" s="293"/>
      <c r="BC5" s="293"/>
    </row>
    <row r="6" spans="1:55" s="258" customFormat="1" ht="16.8" customHeight="1" x14ac:dyDescent="0.25">
      <c r="A6" s="294"/>
      <c r="B6" s="633" t="s">
        <v>219</v>
      </c>
      <c r="C6" s="626" t="s">
        <v>220</v>
      </c>
      <c r="D6" s="634" t="s">
        <v>539</v>
      </c>
      <c r="E6" s="621" t="s">
        <v>222</v>
      </c>
      <c r="F6" s="622"/>
      <c r="G6" s="622"/>
      <c r="H6" s="622"/>
      <c r="I6" s="623"/>
      <c r="J6" s="619" t="s">
        <v>224</v>
      </c>
      <c r="K6" s="255"/>
      <c r="L6" s="621" t="s">
        <v>341</v>
      </c>
      <c r="M6" s="622"/>
      <c r="N6" s="622"/>
      <c r="O6" s="622"/>
      <c r="P6" s="623"/>
      <c r="Q6" s="619" t="s">
        <v>225</v>
      </c>
      <c r="R6" s="256"/>
      <c r="S6" s="633" t="s">
        <v>226</v>
      </c>
      <c r="T6" s="633"/>
      <c r="U6" s="633"/>
      <c r="V6" s="633"/>
      <c r="W6" s="633"/>
      <c r="X6" s="624" t="str">
        <f>IF(DATA!AB134=1,""," CPS  Deduction ")</f>
        <v/>
      </c>
      <c r="Y6" s="619" t="s">
        <v>227</v>
      </c>
      <c r="Z6" s="624" t="s">
        <v>413</v>
      </c>
      <c r="AA6" s="620" t="s">
        <v>228</v>
      </c>
      <c r="AB6" s="383"/>
      <c r="AC6" s="298"/>
      <c r="AD6" s="298"/>
      <c r="AE6" s="294"/>
      <c r="AF6" s="294"/>
      <c r="AG6" s="294"/>
      <c r="AH6" s="294"/>
      <c r="AI6" s="294"/>
      <c r="AJ6" s="294"/>
      <c r="AK6" s="294"/>
      <c r="AL6" s="294"/>
      <c r="AM6" s="294"/>
      <c r="AN6" s="294"/>
      <c r="AO6" s="294"/>
      <c r="AP6" s="294"/>
      <c r="AQ6" s="294"/>
      <c r="AR6" s="294"/>
      <c r="AS6" s="294"/>
      <c r="AT6" s="294"/>
      <c r="AU6" s="294"/>
      <c r="AV6" s="294"/>
      <c r="AW6" s="294"/>
      <c r="AX6" s="294"/>
      <c r="AY6" s="294"/>
      <c r="AZ6" s="294"/>
      <c r="BA6" s="294"/>
      <c r="BB6" s="294"/>
      <c r="BC6" s="294"/>
    </row>
    <row r="7" spans="1:55" s="262" customFormat="1" ht="37.799999999999997" customHeight="1" x14ac:dyDescent="0.3">
      <c r="A7" s="295"/>
      <c r="B7" s="633"/>
      <c r="C7" s="626"/>
      <c r="D7" s="635"/>
      <c r="E7" s="396" t="s">
        <v>223</v>
      </c>
      <c r="F7" s="249" t="s">
        <v>218</v>
      </c>
      <c r="G7" s="366" t="str">
        <f>IF(DATA!AW106=1,CONCATENATE("IR  -  27%"),"IR")</f>
        <v>IR  -  27%</v>
      </c>
      <c r="H7" s="249" t="s">
        <v>221</v>
      </c>
      <c r="I7" s="249" t="s">
        <v>45</v>
      </c>
      <c r="J7" s="619"/>
      <c r="K7" s="256"/>
      <c r="L7" s="396" t="s">
        <v>223</v>
      </c>
      <c r="M7" s="257" t="s">
        <v>218</v>
      </c>
      <c r="N7" s="367" t="str">
        <f>G7</f>
        <v>IR  -  27%</v>
      </c>
      <c r="O7" s="257" t="s">
        <v>221</v>
      </c>
      <c r="P7" s="257" t="s">
        <v>45</v>
      </c>
      <c r="Q7" s="619"/>
      <c r="R7" s="256"/>
      <c r="S7" s="396" t="s">
        <v>223</v>
      </c>
      <c r="T7" s="257" t="s">
        <v>218</v>
      </c>
      <c r="U7" s="367" t="str">
        <f>G7</f>
        <v>IR  -  27%</v>
      </c>
      <c r="V7" s="257" t="s">
        <v>221</v>
      </c>
      <c r="W7" s="257" t="s">
        <v>45</v>
      </c>
      <c r="X7" s="625"/>
      <c r="Y7" s="619"/>
      <c r="Z7" s="625"/>
      <c r="AA7" s="620"/>
      <c r="AB7" s="384"/>
      <c r="AC7" s="295"/>
      <c r="AD7" s="295"/>
      <c r="AE7" s="295"/>
      <c r="AF7" s="295"/>
      <c r="AG7" s="295"/>
      <c r="AH7" s="295"/>
      <c r="AI7" s="295"/>
      <c r="AJ7" s="295"/>
      <c r="AK7" s="295"/>
      <c r="AL7" s="295"/>
      <c r="AM7" s="295"/>
      <c r="AN7" s="295"/>
      <c r="AO7" s="295"/>
      <c r="AP7" s="295"/>
      <c r="AQ7" s="295"/>
      <c r="AR7" s="295"/>
      <c r="AS7" s="295"/>
      <c r="AT7" s="295"/>
      <c r="AU7" s="295"/>
      <c r="AV7" s="295"/>
      <c r="AW7" s="295"/>
      <c r="AX7" s="295"/>
      <c r="AY7" s="295"/>
      <c r="AZ7" s="295"/>
      <c r="BA7" s="295"/>
      <c r="BB7" s="295"/>
      <c r="BC7" s="295"/>
    </row>
    <row r="8" spans="1:55" s="263" customFormat="1" ht="20.25" customHeight="1" x14ac:dyDescent="0.2">
      <c r="A8" s="296"/>
      <c r="B8" s="627">
        <v>1</v>
      </c>
      <c r="C8" s="629" t="str">
        <f ca="1">DATA!AU120</f>
        <v>3 - 31/08/2025</v>
      </c>
      <c r="D8" s="265"/>
      <c r="E8" s="264" t="str">
        <f>CONCATENATE("(",DATA!AI118,")")</f>
        <v>(49790)</v>
      </c>
      <c r="F8" s="264" t="str">
        <f>CONCATENATE("(",ROUND(DATA!AI118*DATA!M21%,0),")")</f>
        <v>(16764)</v>
      </c>
      <c r="G8" s="264" t="str">
        <f>IF(DATA!AW106=1,CONCATENATE("(",ROUND(DATA!AI118*DATA!BR118%,0),")"),"")</f>
        <v>(0)</v>
      </c>
      <c r="H8" s="264" t="str">
        <f>CONCATENATE("(",ROUND(DATA!AI118*DATA!AV108%,0),")")</f>
        <v>(4979)</v>
      </c>
      <c r="I8" s="264"/>
      <c r="J8" s="250"/>
      <c r="K8" s="250"/>
      <c r="L8" s="264" t="str">
        <f>CONCATENATE("(",DATA!AH116,")")</f>
        <v>(48440)</v>
      </c>
      <c r="M8" s="264" t="str">
        <f>CONCATENATE("(",ROUND(DATA!AH116*DATA!AV117%,0),")")</f>
        <v>(16310)</v>
      </c>
      <c r="N8" s="368" t="str">
        <f>IF(DATA!AW106=1,CONCATENATE("(",ROUND(DATA!AH116*DATA!BR118%,0),")"),"")</f>
        <v>(0)</v>
      </c>
      <c r="O8" s="264" t="str">
        <f>CONCATENATE("(",ROUND(DATA!AH116*DATA!AV108%,0),")")</f>
        <v>(4844)</v>
      </c>
      <c r="P8" s="264"/>
      <c r="Q8" s="250"/>
      <c r="R8" s="250"/>
      <c r="S8" s="264">
        <f>-(E8-L8)</f>
        <v>1350</v>
      </c>
      <c r="T8" s="264">
        <f>-(F8-M8)</f>
        <v>454</v>
      </c>
      <c r="U8" s="264">
        <f>IF(DATA!AW106=1,-(G8-N8),"")</f>
        <v>0</v>
      </c>
      <c r="V8" s="264">
        <f>-(H8-O8)</f>
        <v>135</v>
      </c>
      <c r="W8" s="264"/>
      <c r="X8" s="264"/>
      <c r="Y8" s="250"/>
      <c r="Z8" s="250"/>
      <c r="AA8" s="250"/>
      <c r="AB8" s="385"/>
      <c r="AC8" s="296"/>
      <c r="AD8" s="296"/>
      <c r="AE8" s="296"/>
      <c r="AF8" s="296"/>
      <c r="AG8" s="296"/>
      <c r="AH8" s="296"/>
      <c r="AI8" s="296"/>
      <c r="AJ8" s="296"/>
      <c r="AK8" s="296"/>
      <c r="AL8" s="296"/>
      <c r="AM8" s="296"/>
      <c r="AN8" s="296"/>
      <c r="AO8" s="296"/>
      <c r="AP8" s="296"/>
      <c r="AQ8" s="296"/>
      <c r="AR8" s="296"/>
      <c r="AS8" s="296"/>
      <c r="AT8" s="296"/>
      <c r="AU8" s="296"/>
      <c r="AV8" s="296"/>
      <c r="AW8" s="296"/>
      <c r="AX8" s="296"/>
      <c r="AY8" s="296"/>
      <c r="AZ8" s="296"/>
      <c r="BA8" s="296"/>
      <c r="BB8" s="296"/>
      <c r="BC8" s="296"/>
    </row>
    <row r="9" spans="1:55" s="263" customFormat="1" ht="24" customHeight="1" x14ac:dyDescent="0.2">
      <c r="A9" s="296"/>
      <c r="B9" s="628"/>
      <c r="C9" s="630"/>
      <c r="D9" s="266" t="str">
        <f ca="1">IF(C8="","",CONCATENATE(DATA!AV$116," / ",DATA!M$21))</f>
        <v>10 / 33.67</v>
      </c>
      <c r="E9" s="267">
        <f ca="1">DATA!AW120</f>
        <v>46578</v>
      </c>
      <c r="F9" s="267">
        <f ca="1">DATA!AX120</f>
        <v>15683</v>
      </c>
      <c r="G9" s="267">
        <f ca="1">DATA!BQ120</f>
        <v>0</v>
      </c>
      <c r="H9" s="267">
        <f ca="1">DATA!AY120</f>
        <v>4658</v>
      </c>
      <c r="I9" s="267">
        <f ca="1">SUM(E9:H9)</f>
        <v>66919</v>
      </c>
      <c r="J9" s="267" t="str">
        <f ca="1">IF(DATA!BA120=0,"",DATA!BA120)</f>
        <v/>
      </c>
      <c r="K9" s="267">
        <f t="shared" ref="K9:K14" ca="1" si="0">IF(J9="",0,J9)</f>
        <v>0</v>
      </c>
      <c r="L9" s="267">
        <f ca="1">DATA!BB120</f>
        <v>45315</v>
      </c>
      <c r="M9" s="267">
        <f ca="1">DATA!BC120</f>
        <v>15258</v>
      </c>
      <c r="N9" s="267">
        <f ca="1">DATA!BR120</f>
        <v>0</v>
      </c>
      <c r="O9" s="267">
        <f ca="1">DATA!BD120</f>
        <v>4532</v>
      </c>
      <c r="P9" s="267">
        <f ca="1">SUM(L9:O9)</f>
        <v>65105</v>
      </c>
      <c r="Q9" s="267" t="str">
        <f ca="1">IF(DATA!BF120=0,"",DATA!BF120)</f>
        <v/>
      </c>
      <c r="R9" s="267">
        <f t="shared" ref="R9:R14" ca="1" si="1">IF(Q9="",0,Q9)</f>
        <v>0</v>
      </c>
      <c r="S9" s="267">
        <f ca="1">DATA!BG120</f>
        <v>1263</v>
      </c>
      <c r="T9" s="267">
        <f ca="1">DATA!BH120</f>
        <v>425</v>
      </c>
      <c r="U9" s="267">
        <f ca="1">DATA!BS120</f>
        <v>0</v>
      </c>
      <c r="V9" s="267">
        <f ca="1">DATA!BI120</f>
        <v>126</v>
      </c>
      <c r="W9" s="267">
        <f ca="1">SUM(S9:V9)</f>
        <v>1814</v>
      </c>
      <c r="X9" s="267" t="str">
        <f>IF(DATA!BO120=0,"",DATA!BO120)</f>
        <v/>
      </c>
      <c r="Y9" s="267">
        <f ca="1">IF(C8="","",K9-R9)</f>
        <v>0</v>
      </c>
      <c r="Z9" s="267">
        <f ca="1">DATA!BO120+Y9</f>
        <v>0</v>
      </c>
      <c r="AA9" s="267">
        <f ca="1">W9-Z9</f>
        <v>1814</v>
      </c>
      <c r="AB9" s="386">
        <f t="shared" ref="AB9:AB20" ca="1" si="2">IF(AA9="",0,1)</f>
        <v>1</v>
      </c>
      <c r="AC9" s="296"/>
      <c r="AD9" s="296"/>
      <c r="AE9" s="299"/>
      <c r="AF9" s="296"/>
      <c r="AG9" s="296"/>
      <c r="AH9" s="296"/>
      <c r="AI9" s="296"/>
      <c r="AJ9" s="296"/>
      <c r="AK9" s="296"/>
      <c r="AL9" s="296"/>
      <c r="AM9" s="296"/>
      <c r="AN9" s="296"/>
      <c r="AO9" s="296"/>
      <c r="AP9" s="296"/>
      <c r="AQ9" s="296"/>
      <c r="AR9" s="296"/>
      <c r="AS9" s="296"/>
      <c r="AT9" s="296"/>
      <c r="AU9" s="296"/>
      <c r="AV9" s="296"/>
      <c r="AW9" s="296"/>
      <c r="AX9" s="296"/>
      <c r="AY9" s="296"/>
      <c r="AZ9" s="296"/>
      <c r="BA9" s="296"/>
      <c r="BB9" s="296"/>
      <c r="BC9" s="296"/>
    </row>
    <row r="10" spans="1:55" s="263" customFormat="1" ht="22.05" customHeight="1" x14ac:dyDescent="0.2">
      <c r="A10" s="296"/>
      <c r="B10" s="268">
        <v>2</v>
      </c>
      <c r="C10" s="269" t="str">
        <f ca="1">DATA!AU121</f>
        <v/>
      </c>
      <c r="D10" s="266" t="str">
        <f ca="1">IF(C10="","",CONCATENATE(DATA!AV$116," / ",DATA!M$21))</f>
        <v/>
      </c>
      <c r="E10" s="267" t="str">
        <f ca="1">DATA!AW121</f>
        <v/>
      </c>
      <c r="F10" s="268" t="str">
        <f ca="1">DATA!AX121</f>
        <v/>
      </c>
      <c r="G10" s="267" t="str">
        <f ca="1">DATA!BQ121</f>
        <v/>
      </c>
      <c r="H10" s="268" t="str">
        <f ca="1">DATA!AY121</f>
        <v/>
      </c>
      <c r="I10" s="268" t="str">
        <f ca="1">IF(C10="","",SUM(E10:H10))</f>
        <v/>
      </c>
      <c r="J10" s="268" t="str">
        <f ca="1">IF(DATA!BA121=0,"",DATA!BA121)</f>
        <v/>
      </c>
      <c r="K10" s="268">
        <f t="shared" ca="1" si="0"/>
        <v>0</v>
      </c>
      <c r="L10" s="268" t="str">
        <f ca="1">DATA!BB121</f>
        <v/>
      </c>
      <c r="M10" s="268" t="str">
        <f ca="1">DATA!BC121</f>
        <v/>
      </c>
      <c r="N10" s="267" t="str">
        <f ca="1">DATA!BR121</f>
        <v/>
      </c>
      <c r="O10" s="268" t="str">
        <f ca="1">DATA!BD121</f>
        <v/>
      </c>
      <c r="P10" s="268" t="str">
        <f ca="1">IF(C10="","",SUM(L10:O10))</f>
        <v/>
      </c>
      <c r="Q10" s="268" t="str">
        <f ca="1">IF(DATA!BF121=0,"",DATA!BF121)</f>
        <v/>
      </c>
      <c r="R10" s="268">
        <f t="shared" ca="1" si="1"/>
        <v>0</v>
      </c>
      <c r="S10" s="268" t="str">
        <f ca="1">DATA!BG121</f>
        <v/>
      </c>
      <c r="T10" s="268" t="str">
        <f ca="1">DATA!BH121</f>
        <v/>
      </c>
      <c r="U10" s="267" t="str">
        <f ca="1">DATA!BS121</f>
        <v/>
      </c>
      <c r="V10" s="268" t="str">
        <f ca="1">DATA!BI121</f>
        <v/>
      </c>
      <c r="W10" s="268" t="str">
        <f ca="1">IF(C10="","",SUM(S10:V10))</f>
        <v/>
      </c>
      <c r="X10" s="268" t="str">
        <f>IF(DATA!BO121=0,"",DATA!BO121)</f>
        <v/>
      </c>
      <c r="Y10" s="268" t="str">
        <f ca="1">IF(C10="","",K10-R10)</f>
        <v/>
      </c>
      <c r="Z10" s="268" t="str">
        <f ca="1">IF(C10="","",DATA!BO121+Y10)</f>
        <v/>
      </c>
      <c r="AA10" s="268" t="str">
        <f ca="1">IF(C10="","",W10-Z10)</f>
        <v/>
      </c>
      <c r="AB10" s="387">
        <f t="shared" ca="1" si="2"/>
        <v>0</v>
      </c>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row>
    <row r="11" spans="1:55" s="263" customFormat="1" ht="22.05" customHeight="1" x14ac:dyDescent="0.2">
      <c r="A11" s="296"/>
      <c r="B11" s="268">
        <v>3</v>
      </c>
      <c r="C11" s="269" t="str">
        <f ca="1">DATA!AU122</f>
        <v/>
      </c>
      <c r="D11" s="266" t="str">
        <f ca="1">IF(C11="","",CONCATENATE(DATA!AV$116," / ",DATA!M$21))</f>
        <v/>
      </c>
      <c r="E11" s="268" t="str">
        <f ca="1">DATA!AW122</f>
        <v/>
      </c>
      <c r="F11" s="268" t="str">
        <f ca="1">DATA!AX122</f>
        <v/>
      </c>
      <c r="G11" s="267" t="str">
        <f ca="1">DATA!BQ122</f>
        <v/>
      </c>
      <c r="H11" s="268" t="str">
        <f ca="1">DATA!AY122</f>
        <v/>
      </c>
      <c r="I11" s="268" t="str">
        <f ca="1">IF(C11="","",SUM(E11:H11))</f>
        <v/>
      </c>
      <c r="J11" s="268" t="str">
        <f ca="1">IF(DATA!BA122=0,"",DATA!BA122)</f>
        <v/>
      </c>
      <c r="K11" s="268">
        <f t="shared" ca="1" si="0"/>
        <v>0</v>
      </c>
      <c r="L11" s="268" t="str">
        <f ca="1">DATA!BB122</f>
        <v/>
      </c>
      <c r="M11" s="268" t="str">
        <f ca="1">DATA!BC122</f>
        <v/>
      </c>
      <c r="N11" s="267" t="str">
        <f ca="1">DATA!BR122</f>
        <v/>
      </c>
      <c r="O11" s="268" t="str">
        <f ca="1">DATA!BD122</f>
        <v/>
      </c>
      <c r="P11" s="268" t="str">
        <f ca="1">IF(C11="","",SUM(L11:O11))</f>
        <v/>
      </c>
      <c r="Q11" s="268" t="str">
        <f ca="1">IF(DATA!BF122=0,"",DATA!BF122)</f>
        <v/>
      </c>
      <c r="R11" s="268">
        <f t="shared" ca="1" si="1"/>
        <v>0</v>
      </c>
      <c r="S11" s="268" t="str">
        <f ca="1">DATA!BG122</f>
        <v/>
      </c>
      <c r="T11" s="268" t="str">
        <f ca="1">DATA!BH122</f>
        <v/>
      </c>
      <c r="U11" s="267" t="str">
        <f ca="1">DATA!BS122</f>
        <v/>
      </c>
      <c r="V11" s="268" t="str">
        <f ca="1">DATA!BI122</f>
        <v/>
      </c>
      <c r="W11" s="268" t="str">
        <f ca="1">IF(C11="","",SUM(S11:V11))</f>
        <v/>
      </c>
      <c r="X11" s="268" t="str">
        <f>IF(DATA!BO122=0,"",DATA!BO122)</f>
        <v/>
      </c>
      <c r="Y11" s="268" t="str">
        <f ca="1">IF(C11="","",K11-R11)</f>
        <v/>
      </c>
      <c r="Z11" s="268" t="str">
        <f ca="1">IF(C11="","",DATA!BO122+Y11)</f>
        <v/>
      </c>
      <c r="AA11" s="268" t="str">
        <f ca="1">IF(C11="","",W11-Z11)</f>
        <v/>
      </c>
      <c r="AB11" s="387">
        <f t="shared" ca="1" si="2"/>
        <v>0</v>
      </c>
      <c r="AC11" s="380"/>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row>
    <row r="12" spans="1:55" s="263" customFormat="1" ht="22.05" customHeight="1" x14ac:dyDescent="0.2">
      <c r="A12" s="296"/>
      <c r="B12" s="268">
        <v>4</v>
      </c>
      <c r="C12" s="269" t="str">
        <f ca="1">DATA!AU123</f>
        <v/>
      </c>
      <c r="D12" s="266" t="str">
        <f ca="1">IF(C12="","",CONCATENATE(DATA!AV$116," / ",DATA!M$21))</f>
        <v/>
      </c>
      <c r="E12" s="268" t="str">
        <f ca="1">DATA!AW123</f>
        <v/>
      </c>
      <c r="F12" s="268" t="str">
        <f ca="1">DATA!AX123</f>
        <v/>
      </c>
      <c r="G12" s="267" t="str">
        <f ca="1">DATA!BQ123</f>
        <v/>
      </c>
      <c r="H12" s="268" t="str">
        <f ca="1">DATA!AY123</f>
        <v/>
      </c>
      <c r="I12" s="268" t="str">
        <f ca="1">IF(C12="","",SUM(E12:H12))</f>
        <v/>
      </c>
      <c r="J12" s="268" t="str">
        <f ca="1">IF(DATA!BA123=0,"",DATA!BA123)</f>
        <v/>
      </c>
      <c r="K12" s="268">
        <f t="shared" ca="1" si="0"/>
        <v>0</v>
      </c>
      <c r="L12" s="268" t="str">
        <f ca="1">DATA!BB123</f>
        <v/>
      </c>
      <c r="M12" s="268" t="str">
        <f ca="1">DATA!BC123</f>
        <v/>
      </c>
      <c r="N12" s="267" t="str">
        <f ca="1">DATA!BR123</f>
        <v/>
      </c>
      <c r="O12" s="268" t="str">
        <f ca="1">DATA!BD123</f>
        <v/>
      </c>
      <c r="P12" s="268" t="str">
        <f ca="1">IF(C12="","",SUM(L12:O12))</f>
        <v/>
      </c>
      <c r="Q12" s="268" t="str">
        <f ca="1">IF(DATA!BF123=0,"",DATA!BF123)</f>
        <v/>
      </c>
      <c r="R12" s="268">
        <f t="shared" ca="1" si="1"/>
        <v>0</v>
      </c>
      <c r="S12" s="268" t="str">
        <f ca="1">DATA!BG123</f>
        <v/>
      </c>
      <c r="T12" s="268" t="str">
        <f ca="1">DATA!BH123</f>
        <v/>
      </c>
      <c r="U12" s="267" t="str">
        <f ca="1">DATA!BS123</f>
        <v/>
      </c>
      <c r="V12" s="268" t="str">
        <f ca="1">DATA!BI123</f>
        <v/>
      </c>
      <c r="W12" s="268" t="str">
        <f ca="1">IF(C12="","",SUM(S12:V12))</f>
        <v/>
      </c>
      <c r="X12" s="268" t="str">
        <f>IF(DATA!BO123=0,"",DATA!BO123)</f>
        <v/>
      </c>
      <c r="Y12" s="268" t="str">
        <f ca="1">IF(C12="","",K12-R12)</f>
        <v/>
      </c>
      <c r="Z12" s="268" t="str">
        <f ca="1">IF(C12="","",DATA!BO123+Y12)</f>
        <v/>
      </c>
      <c r="AA12" s="268" t="str">
        <f ca="1">IF(C12="","",W12-Z12)</f>
        <v/>
      </c>
      <c r="AB12" s="387">
        <f t="shared" ca="1" si="2"/>
        <v>0</v>
      </c>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296"/>
      <c r="AZ12" s="296"/>
      <c r="BA12" s="296"/>
      <c r="BB12" s="296"/>
      <c r="BC12" s="296"/>
    </row>
    <row r="13" spans="1:55" s="263" customFormat="1" ht="22.05" customHeight="1" x14ac:dyDescent="0.2">
      <c r="A13" s="296"/>
      <c r="B13" s="268">
        <v>5</v>
      </c>
      <c r="C13" s="269" t="str">
        <f ca="1">DATA!AU124</f>
        <v/>
      </c>
      <c r="D13" s="266" t="str">
        <f ca="1">IF(C13="","",CONCATENATE(DATA!AV$116," / ",DATA!M$21))</f>
        <v/>
      </c>
      <c r="E13" s="268" t="str">
        <f ca="1">DATA!AW124</f>
        <v/>
      </c>
      <c r="F13" s="268" t="str">
        <f ca="1">DATA!AX124</f>
        <v/>
      </c>
      <c r="G13" s="267" t="str">
        <f ca="1">DATA!BQ124</f>
        <v/>
      </c>
      <c r="H13" s="268" t="str">
        <f ca="1">DATA!AY124</f>
        <v/>
      </c>
      <c r="I13" s="268" t="str">
        <f ca="1">IF(C13="","",SUM(E13:H13))</f>
        <v/>
      </c>
      <c r="J13" s="268" t="str">
        <f ca="1">IF(DATA!BA124=0,"",DATA!BA124)</f>
        <v/>
      </c>
      <c r="K13" s="268">
        <f t="shared" ca="1" si="0"/>
        <v>0</v>
      </c>
      <c r="L13" s="268" t="str">
        <f ca="1">DATA!BB124</f>
        <v/>
      </c>
      <c r="M13" s="268" t="str">
        <f ca="1">DATA!BC124</f>
        <v/>
      </c>
      <c r="N13" s="267" t="str">
        <f ca="1">DATA!BR124</f>
        <v/>
      </c>
      <c r="O13" s="268" t="str">
        <f ca="1">DATA!BD124</f>
        <v/>
      </c>
      <c r="P13" s="268" t="str">
        <f ca="1">IF(C13="","",SUM(L13:O13))</f>
        <v/>
      </c>
      <c r="Q13" s="268" t="str">
        <f ca="1">IF(DATA!BF124=0,"",DATA!BF124)</f>
        <v/>
      </c>
      <c r="R13" s="268">
        <f t="shared" ca="1" si="1"/>
        <v>0</v>
      </c>
      <c r="S13" s="268" t="str">
        <f ca="1">DATA!BG124</f>
        <v/>
      </c>
      <c r="T13" s="268" t="str">
        <f ca="1">DATA!BH124</f>
        <v/>
      </c>
      <c r="U13" s="267" t="str">
        <f ca="1">DATA!BS124</f>
        <v/>
      </c>
      <c r="V13" s="268" t="str">
        <f ca="1">DATA!BI124</f>
        <v/>
      </c>
      <c r="W13" s="268" t="str">
        <f ca="1">IF(C13="","",SUM(S13:V13))</f>
        <v/>
      </c>
      <c r="X13" s="268" t="str">
        <f>IF(DATA!BO124=0,"",DATA!BO124)</f>
        <v/>
      </c>
      <c r="Y13" s="268" t="str">
        <f ca="1">IF(C13="","",K13-R13)</f>
        <v/>
      </c>
      <c r="Z13" s="268" t="str">
        <f ca="1">IF(C13="","",DATA!BO124+Y13)</f>
        <v/>
      </c>
      <c r="AA13" s="268" t="str">
        <f ca="1">IF(C13="","",W13-Z13)</f>
        <v/>
      </c>
      <c r="AB13" s="387">
        <f t="shared" ca="1" si="2"/>
        <v>0</v>
      </c>
      <c r="AC13" s="296"/>
      <c r="AD13" s="296"/>
      <c r="AE13" s="296"/>
      <c r="AF13" s="296"/>
      <c r="AG13" s="296"/>
      <c r="AH13" s="296"/>
      <c r="AI13" s="296"/>
      <c r="AJ13" s="296"/>
      <c r="AK13" s="296"/>
      <c r="AL13" s="296"/>
      <c r="AM13" s="296"/>
      <c r="AN13" s="296"/>
      <c r="AO13" s="296"/>
      <c r="AP13" s="296"/>
      <c r="AQ13" s="296"/>
      <c r="AR13" s="296"/>
      <c r="AS13" s="296"/>
      <c r="AT13" s="296"/>
      <c r="AU13" s="296"/>
      <c r="AV13" s="296"/>
      <c r="AW13" s="296"/>
      <c r="AX13" s="296"/>
      <c r="AY13" s="296"/>
      <c r="AZ13" s="296"/>
      <c r="BA13" s="296"/>
      <c r="BB13" s="296"/>
      <c r="BC13" s="296"/>
    </row>
    <row r="14" spans="1:55" s="263" customFormat="1" ht="22.05" customHeight="1" x14ac:dyDescent="0.2">
      <c r="A14" s="296"/>
      <c r="B14" s="268">
        <v>6</v>
      </c>
      <c r="C14" s="269" t="str">
        <f ca="1">DATA!AU125</f>
        <v/>
      </c>
      <c r="D14" s="266" t="str">
        <f ca="1">IF(C14="","",CONCATENATE(DATA!AV$116," / ",DATA!M$21))</f>
        <v/>
      </c>
      <c r="E14" s="268" t="str">
        <f ca="1">DATA!AW125</f>
        <v/>
      </c>
      <c r="F14" s="268" t="str">
        <f ca="1">DATA!AX125</f>
        <v/>
      </c>
      <c r="G14" s="267" t="str">
        <f ca="1">DATA!BQ125</f>
        <v/>
      </c>
      <c r="H14" s="268" t="str">
        <f ca="1">DATA!AY125</f>
        <v/>
      </c>
      <c r="I14" s="268" t="str">
        <f ca="1">IF(C14="","",SUM(E14:H14))</f>
        <v/>
      </c>
      <c r="J14" s="268" t="str">
        <f ca="1">IF(DATA!BA125=0,"",DATA!BA125)</f>
        <v/>
      </c>
      <c r="K14" s="268">
        <f t="shared" ca="1" si="0"/>
        <v>0</v>
      </c>
      <c r="L14" s="268" t="str">
        <f ca="1">DATA!BB125</f>
        <v/>
      </c>
      <c r="M14" s="268" t="str">
        <f ca="1">DATA!BC125</f>
        <v/>
      </c>
      <c r="N14" s="267" t="str">
        <f ca="1">DATA!BR125</f>
        <v/>
      </c>
      <c r="O14" s="268" t="str">
        <f ca="1">DATA!BD125</f>
        <v/>
      </c>
      <c r="P14" s="268" t="str">
        <f ca="1">IF(C14="","",SUM(L14:O14))</f>
        <v/>
      </c>
      <c r="Q14" s="268" t="str">
        <f ca="1">IF(DATA!BF125=0,"",DATA!BF125)</f>
        <v/>
      </c>
      <c r="R14" s="268">
        <f t="shared" ca="1" si="1"/>
        <v>0</v>
      </c>
      <c r="S14" s="268" t="str">
        <f ca="1">DATA!BG125</f>
        <v/>
      </c>
      <c r="T14" s="268" t="str">
        <f ca="1">DATA!BH125</f>
        <v/>
      </c>
      <c r="U14" s="267" t="str">
        <f ca="1">DATA!BS125</f>
        <v/>
      </c>
      <c r="V14" s="268" t="str">
        <f ca="1">DATA!BI125</f>
        <v/>
      </c>
      <c r="W14" s="268" t="str">
        <f ca="1">IF(C14="","",SUM(S14:V14))</f>
        <v/>
      </c>
      <c r="X14" s="268" t="str">
        <f>IF(DATA!BO125=0,"",DATA!BO125)</f>
        <v/>
      </c>
      <c r="Y14" s="268" t="str">
        <f ca="1">IF(C14="","",K14-R14)</f>
        <v/>
      </c>
      <c r="Z14" s="268" t="str">
        <f ca="1">IF(C14="","",DATA!BO125+Y14)</f>
        <v/>
      </c>
      <c r="AA14" s="268" t="str">
        <f ca="1">IF(C14="","",W14-Z14)</f>
        <v/>
      </c>
      <c r="AB14" s="387">
        <f t="shared" ca="1" si="2"/>
        <v>0</v>
      </c>
      <c r="AC14" s="296"/>
      <c r="AD14" s="296"/>
      <c r="AE14" s="296"/>
      <c r="AF14" s="296"/>
      <c r="AG14" s="296"/>
      <c r="AH14" s="296"/>
      <c r="AI14" s="296"/>
      <c r="AJ14" s="296"/>
      <c r="AK14" s="296"/>
      <c r="AL14" s="296"/>
      <c r="AM14" s="296"/>
      <c r="AN14" s="296"/>
      <c r="AO14" s="296"/>
      <c r="AP14" s="296"/>
      <c r="AQ14" s="296"/>
      <c r="AR14" s="296"/>
      <c r="AS14" s="296"/>
      <c r="AT14" s="296"/>
      <c r="AU14" s="296"/>
      <c r="AV14" s="296"/>
      <c r="AW14" s="296"/>
      <c r="AX14" s="296"/>
      <c r="AY14" s="296"/>
      <c r="AZ14" s="296"/>
      <c r="BA14" s="296"/>
      <c r="BB14" s="296"/>
      <c r="BC14" s="296"/>
    </row>
    <row r="15" spans="1:55" s="263" customFormat="1" ht="22.05" customHeight="1" x14ac:dyDescent="0.2">
      <c r="A15" s="296"/>
      <c r="B15" s="268">
        <v>7</v>
      </c>
      <c r="C15" s="269" t="str">
        <f ca="1">DATA!AU126</f>
        <v/>
      </c>
      <c r="D15" s="266" t="str">
        <f ca="1">IF(C15="","",CONCATENATE(DATA!AV$116," / ",DATA!M$21))</f>
        <v/>
      </c>
      <c r="E15" s="268" t="str">
        <f ca="1">DATA!AW126</f>
        <v/>
      </c>
      <c r="F15" s="268" t="str">
        <f ca="1">DATA!AX126</f>
        <v/>
      </c>
      <c r="G15" s="267" t="str">
        <f ca="1">DATA!BQ126</f>
        <v/>
      </c>
      <c r="H15" s="268" t="str">
        <f ca="1">DATA!AY126</f>
        <v/>
      </c>
      <c r="I15" s="268" t="str">
        <f t="shared" ref="I15:I20" ca="1" si="3">IF(C15="","",SUM(E15:H15))</f>
        <v/>
      </c>
      <c r="J15" s="268" t="str">
        <f ca="1">IF(DATA!BA126=0,"",DATA!BA126)</f>
        <v/>
      </c>
      <c r="K15" s="268">
        <f t="shared" ref="K15:K20" ca="1" si="4">IF(J15="",0,J15)</f>
        <v>0</v>
      </c>
      <c r="L15" s="268" t="str">
        <f ca="1">DATA!BB126</f>
        <v/>
      </c>
      <c r="M15" s="268" t="str">
        <f ca="1">DATA!BC126</f>
        <v/>
      </c>
      <c r="N15" s="267" t="str">
        <f ca="1">DATA!BR126</f>
        <v/>
      </c>
      <c r="O15" s="268" t="str">
        <f ca="1">DATA!BD126</f>
        <v/>
      </c>
      <c r="P15" s="268" t="str">
        <f t="shared" ref="P15:P20" ca="1" si="5">IF(C15="","",SUM(L15:O15))</f>
        <v/>
      </c>
      <c r="Q15" s="268" t="str">
        <f ca="1">IF(DATA!BF126=0,"",DATA!BF126)</f>
        <v/>
      </c>
      <c r="R15" s="268">
        <f t="shared" ref="R15:R20" ca="1" si="6">IF(Q15="",0,Q15)</f>
        <v>0</v>
      </c>
      <c r="S15" s="268" t="str">
        <f ca="1">DATA!BG126</f>
        <v/>
      </c>
      <c r="T15" s="268" t="str">
        <f ca="1">DATA!BH126</f>
        <v/>
      </c>
      <c r="U15" s="267" t="str">
        <f ca="1">DATA!BS126</f>
        <v/>
      </c>
      <c r="V15" s="268" t="str">
        <f ca="1">DATA!BI126</f>
        <v/>
      </c>
      <c r="W15" s="268" t="str">
        <f t="shared" ref="W15:W20" ca="1" si="7">IF(C15="","",SUM(S15:V15))</f>
        <v/>
      </c>
      <c r="X15" s="268" t="str">
        <f>IF(DATA!BO126=0,"",DATA!BO126)</f>
        <v/>
      </c>
      <c r="Y15" s="268" t="str">
        <f t="shared" ref="Y15:Y20" ca="1" si="8">IF(C15="","",K15-R15)</f>
        <v/>
      </c>
      <c r="Z15" s="268" t="str">
        <f ca="1">IF(C15="","",DATA!BO126+Y15)</f>
        <v/>
      </c>
      <c r="AA15" s="268" t="str">
        <f t="shared" ref="AA15:AA20" ca="1" si="9">IF(C15="","",W15-Z15)</f>
        <v/>
      </c>
      <c r="AB15" s="387">
        <f t="shared" ca="1" si="2"/>
        <v>0</v>
      </c>
      <c r="AC15" s="296"/>
      <c r="AD15" s="296"/>
      <c r="AE15" s="296"/>
      <c r="AF15" s="296"/>
      <c r="AG15" s="296"/>
      <c r="AH15" s="296"/>
      <c r="AI15" s="296"/>
      <c r="AJ15" s="296"/>
      <c r="AK15" s="296"/>
      <c r="AL15" s="296"/>
      <c r="AM15" s="296"/>
      <c r="AN15" s="296"/>
      <c r="AO15" s="296"/>
      <c r="AP15" s="296"/>
      <c r="AQ15" s="296"/>
      <c r="AR15" s="296"/>
      <c r="AS15" s="296"/>
      <c r="AT15" s="296"/>
      <c r="AU15" s="296"/>
      <c r="AV15" s="296"/>
      <c r="AW15" s="296"/>
      <c r="AX15" s="296"/>
      <c r="AY15" s="296"/>
      <c r="AZ15" s="296"/>
      <c r="BA15" s="296"/>
      <c r="BB15" s="296"/>
      <c r="BC15" s="296"/>
    </row>
    <row r="16" spans="1:55" s="263" customFormat="1" ht="22.05" customHeight="1" x14ac:dyDescent="0.2">
      <c r="A16" s="296"/>
      <c r="B16" s="268">
        <v>8</v>
      </c>
      <c r="C16" s="269" t="str">
        <f ca="1">DATA!AU127</f>
        <v/>
      </c>
      <c r="D16" s="266" t="str">
        <f ca="1">IF(C16="","",CONCATENATE(DATA!AV$116," / ",DATA!M$21))</f>
        <v/>
      </c>
      <c r="E16" s="268" t="str">
        <f ca="1">DATA!AW127</f>
        <v/>
      </c>
      <c r="F16" s="268" t="str">
        <f ca="1">DATA!AX127</f>
        <v/>
      </c>
      <c r="G16" s="267" t="str">
        <f ca="1">DATA!BQ127</f>
        <v/>
      </c>
      <c r="H16" s="268" t="str">
        <f ca="1">DATA!AY127</f>
        <v/>
      </c>
      <c r="I16" s="268" t="str">
        <f t="shared" ca="1" si="3"/>
        <v/>
      </c>
      <c r="J16" s="268" t="str">
        <f ca="1">IF(DATA!BA127=0,"",DATA!BA127)</f>
        <v/>
      </c>
      <c r="K16" s="268">
        <f t="shared" ca="1" si="4"/>
        <v>0</v>
      </c>
      <c r="L16" s="268" t="str">
        <f ca="1">DATA!BB127</f>
        <v/>
      </c>
      <c r="M16" s="268" t="str">
        <f ca="1">DATA!BC127</f>
        <v/>
      </c>
      <c r="N16" s="267" t="str">
        <f ca="1">DATA!BR127</f>
        <v/>
      </c>
      <c r="O16" s="268" t="str">
        <f ca="1">DATA!BD127</f>
        <v/>
      </c>
      <c r="P16" s="268" t="str">
        <f t="shared" ca="1" si="5"/>
        <v/>
      </c>
      <c r="Q16" s="268" t="str">
        <f ca="1">IF(DATA!BF127=0,"",DATA!BF127)</f>
        <v/>
      </c>
      <c r="R16" s="268">
        <f t="shared" ca="1" si="6"/>
        <v>0</v>
      </c>
      <c r="S16" s="268" t="str">
        <f ca="1">DATA!BG127</f>
        <v/>
      </c>
      <c r="T16" s="268" t="str">
        <f ca="1">DATA!BH127</f>
        <v/>
      </c>
      <c r="U16" s="267" t="str">
        <f ca="1">DATA!BS127</f>
        <v/>
      </c>
      <c r="V16" s="268" t="str">
        <f ca="1">DATA!BI127</f>
        <v/>
      </c>
      <c r="W16" s="268" t="str">
        <f t="shared" ca="1" si="7"/>
        <v/>
      </c>
      <c r="X16" s="268" t="str">
        <f>IF(DATA!BO127=0,"",DATA!BO127)</f>
        <v/>
      </c>
      <c r="Y16" s="268" t="str">
        <f t="shared" ca="1" si="8"/>
        <v/>
      </c>
      <c r="Z16" s="268" t="str">
        <f ca="1">IF(C16="","",DATA!BO127+Y16)</f>
        <v/>
      </c>
      <c r="AA16" s="268" t="str">
        <f t="shared" ca="1" si="9"/>
        <v/>
      </c>
      <c r="AB16" s="387">
        <f t="shared" ca="1" si="2"/>
        <v>0</v>
      </c>
      <c r="AC16" s="296"/>
      <c r="AD16" s="296"/>
      <c r="AE16" s="296"/>
      <c r="AF16" s="296"/>
      <c r="AG16" s="296"/>
      <c r="AH16" s="296"/>
      <c r="AI16" s="296"/>
      <c r="AJ16" s="296"/>
      <c r="AK16" s="296"/>
      <c r="AL16" s="296"/>
      <c r="AM16" s="296"/>
      <c r="AN16" s="296"/>
      <c r="AO16" s="296"/>
      <c r="AP16" s="296"/>
      <c r="AQ16" s="296"/>
      <c r="AR16" s="296"/>
      <c r="AS16" s="296"/>
      <c r="AT16" s="296"/>
      <c r="AU16" s="296"/>
      <c r="AV16" s="296"/>
      <c r="AW16" s="296"/>
      <c r="AX16" s="296"/>
      <c r="AY16" s="296"/>
      <c r="AZ16" s="296"/>
      <c r="BA16" s="296"/>
      <c r="BB16" s="296"/>
      <c r="BC16" s="296"/>
    </row>
    <row r="17" spans="1:55" s="263" customFormat="1" ht="22.05" customHeight="1" x14ac:dyDescent="0.2">
      <c r="A17" s="296"/>
      <c r="B17" s="268">
        <v>9</v>
      </c>
      <c r="C17" s="269" t="str">
        <f ca="1">DATA!AU128</f>
        <v/>
      </c>
      <c r="D17" s="266" t="str">
        <f ca="1">IF(C17="","",CONCATENATE(DATA!AV$116," / ",DATA!M$21))</f>
        <v/>
      </c>
      <c r="E17" s="268" t="str">
        <f ca="1">DATA!AW128</f>
        <v/>
      </c>
      <c r="F17" s="268" t="str">
        <f ca="1">DATA!AX128</f>
        <v/>
      </c>
      <c r="G17" s="267" t="str">
        <f ca="1">DATA!BQ128</f>
        <v/>
      </c>
      <c r="H17" s="268" t="str">
        <f ca="1">DATA!AY128</f>
        <v/>
      </c>
      <c r="I17" s="268" t="str">
        <f t="shared" ca="1" si="3"/>
        <v/>
      </c>
      <c r="J17" s="268" t="str">
        <f ca="1">IF(DATA!BA128=0,"",DATA!BA128)</f>
        <v/>
      </c>
      <c r="K17" s="268">
        <f t="shared" ca="1" si="4"/>
        <v>0</v>
      </c>
      <c r="L17" s="268" t="str">
        <f ca="1">DATA!BB128</f>
        <v/>
      </c>
      <c r="M17" s="268" t="str">
        <f ca="1">DATA!BC128</f>
        <v/>
      </c>
      <c r="N17" s="267" t="str">
        <f ca="1">DATA!BR128</f>
        <v/>
      </c>
      <c r="O17" s="268" t="str">
        <f ca="1">DATA!BD128</f>
        <v/>
      </c>
      <c r="P17" s="268" t="str">
        <f t="shared" ca="1" si="5"/>
        <v/>
      </c>
      <c r="Q17" s="268" t="str">
        <f ca="1">IF(DATA!BF128=0,"",DATA!BF128)</f>
        <v/>
      </c>
      <c r="R17" s="268">
        <f t="shared" ca="1" si="6"/>
        <v>0</v>
      </c>
      <c r="S17" s="268" t="str">
        <f ca="1">DATA!BG128</f>
        <v/>
      </c>
      <c r="T17" s="268" t="str">
        <f ca="1">DATA!BH128</f>
        <v/>
      </c>
      <c r="U17" s="267" t="str">
        <f ca="1">DATA!BS128</f>
        <v/>
      </c>
      <c r="V17" s="268" t="str">
        <f ca="1">DATA!BI128</f>
        <v/>
      </c>
      <c r="W17" s="268" t="str">
        <f t="shared" ca="1" si="7"/>
        <v/>
      </c>
      <c r="X17" s="268" t="str">
        <f>IF(DATA!BO128=0,"",DATA!BO128)</f>
        <v/>
      </c>
      <c r="Y17" s="268" t="str">
        <f t="shared" ca="1" si="8"/>
        <v/>
      </c>
      <c r="Z17" s="268" t="str">
        <f ca="1">IF(C17="","",DATA!BO128+Y17)</f>
        <v/>
      </c>
      <c r="AA17" s="268" t="str">
        <f t="shared" ca="1" si="9"/>
        <v/>
      </c>
      <c r="AB17" s="387">
        <f t="shared" ca="1" si="2"/>
        <v>0</v>
      </c>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row>
    <row r="18" spans="1:55" s="263" customFormat="1" ht="22.05" customHeight="1" x14ac:dyDescent="0.2">
      <c r="A18" s="296"/>
      <c r="B18" s="268">
        <v>10</v>
      </c>
      <c r="C18" s="269" t="str">
        <f ca="1">DATA!AU129</f>
        <v/>
      </c>
      <c r="D18" s="266" t="str">
        <f ca="1">IF(C18="","",CONCATENATE(DATA!AV$116," / ",DATA!M$21))</f>
        <v/>
      </c>
      <c r="E18" s="268" t="str">
        <f ca="1">DATA!AW129</f>
        <v/>
      </c>
      <c r="F18" s="268" t="str">
        <f ca="1">DATA!AX129</f>
        <v/>
      </c>
      <c r="G18" s="267" t="str">
        <f ca="1">DATA!BQ129</f>
        <v/>
      </c>
      <c r="H18" s="268" t="str">
        <f ca="1">DATA!AY129</f>
        <v/>
      </c>
      <c r="I18" s="268" t="str">
        <f t="shared" ca="1" si="3"/>
        <v/>
      </c>
      <c r="J18" s="268" t="str">
        <f ca="1">IF(DATA!BA129=0,"",DATA!BA129)</f>
        <v/>
      </c>
      <c r="K18" s="268">
        <f t="shared" ca="1" si="4"/>
        <v>0</v>
      </c>
      <c r="L18" s="268" t="str">
        <f ca="1">DATA!BB129</f>
        <v/>
      </c>
      <c r="M18" s="268" t="str">
        <f ca="1">DATA!BC129</f>
        <v/>
      </c>
      <c r="N18" s="267" t="str">
        <f ca="1">DATA!BR129</f>
        <v/>
      </c>
      <c r="O18" s="268" t="str">
        <f ca="1">DATA!BD129</f>
        <v/>
      </c>
      <c r="P18" s="268" t="str">
        <f t="shared" ca="1" si="5"/>
        <v/>
      </c>
      <c r="Q18" s="268" t="str">
        <f ca="1">IF(DATA!BF129=0,"",DATA!BF129)</f>
        <v/>
      </c>
      <c r="R18" s="268">
        <f t="shared" ca="1" si="6"/>
        <v>0</v>
      </c>
      <c r="S18" s="268" t="str">
        <f ca="1">DATA!BG129</f>
        <v/>
      </c>
      <c r="T18" s="268" t="str">
        <f ca="1">DATA!BH129</f>
        <v/>
      </c>
      <c r="U18" s="267" t="str">
        <f ca="1">DATA!BS129</f>
        <v/>
      </c>
      <c r="V18" s="268" t="str">
        <f ca="1">DATA!BI129</f>
        <v/>
      </c>
      <c r="W18" s="268" t="str">
        <f t="shared" ca="1" si="7"/>
        <v/>
      </c>
      <c r="X18" s="268" t="str">
        <f>IF(DATA!BO129=0,"",DATA!BO129)</f>
        <v/>
      </c>
      <c r="Y18" s="268" t="str">
        <f t="shared" ca="1" si="8"/>
        <v/>
      </c>
      <c r="Z18" s="268" t="str">
        <f ca="1">IF(C18="","",DATA!BO129+Y18)</f>
        <v/>
      </c>
      <c r="AA18" s="268" t="str">
        <f t="shared" ca="1" si="9"/>
        <v/>
      </c>
      <c r="AB18" s="387">
        <f t="shared" ca="1" si="2"/>
        <v>0</v>
      </c>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row>
    <row r="19" spans="1:55" s="263" customFormat="1" ht="22.05" customHeight="1" x14ac:dyDescent="0.2">
      <c r="A19" s="296"/>
      <c r="B19" s="268">
        <v>11</v>
      </c>
      <c r="C19" s="269" t="str">
        <f ca="1">DATA!AU130</f>
        <v/>
      </c>
      <c r="D19" s="266" t="str">
        <f ca="1">IF(C19="","",CONCATENATE(DATA!AV$116," / ",DATA!M$21))</f>
        <v/>
      </c>
      <c r="E19" s="268" t="str">
        <f ca="1">DATA!AW130</f>
        <v/>
      </c>
      <c r="F19" s="268" t="str">
        <f ca="1">DATA!AX130</f>
        <v/>
      </c>
      <c r="G19" s="267" t="str">
        <f ca="1">DATA!BQ130</f>
        <v/>
      </c>
      <c r="H19" s="268" t="str">
        <f ca="1">DATA!AY130</f>
        <v/>
      </c>
      <c r="I19" s="268" t="str">
        <f t="shared" ca="1" si="3"/>
        <v/>
      </c>
      <c r="J19" s="268" t="str">
        <f ca="1">IF(DATA!BA130=0,"",DATA!BA130)</f>
        <v/>
      </c>
      <c r="K19" s="268">
        <f t="shared" ca="1" si="4"/>
        <v>0</v>
      </c>
      <c r="L19" s="268" t="str">
        <f ca="1">DATA!BB130</f>
        <v/>
      </c>
      <c r="M19" s="268" t="str">
        <f ca="1">DATA!BC130</f>
        <v/>
      </c>
      <c r="N19" s="267" t="str">
        <f ca="1">DATA!BR130</f>
        <v/>
      </c>
      <c r="O19" s="268" t="str">
        <f ca="1">DATA!BD130</f>
        <v/>
      </c>
      <c r="P19" s="268" t="str">
        <f t="shared" ca="1" si="5"/>
        <v/>
      </c>
      <c r="Q19" s="268" t="str">
        <f ca="1">IF(DATA!BF130=0,"",DATA!BF130)</f>
        <v/>
      </c>
      <c r="R19" s="268">
        <f t="shared" ca="1" si="6"/>
        <v>0</v>
      </c>
      <c r="S19" s="268" t="str">
        <f ca="1">DATA!BG130</f>
        <v/>
      </c>
      <c r="T19" s="268" t="str">
        <f ca="1">DATA!BH130</f>
        <v/>
      </c>
      <c r="U19" s="267" t="str">
        <f ca="1">DATA!BS130</f>
        <v/>
      </c>
      <c r="V19" s="268" t="str">
        <f ca="1">DATA!BI130</f>
        <v/>
      </c>
      <c r="W19" s="268" t="str">
        <f t="shared" ca="1" si="7"/>
        <v/>
      </c>
      <c r="X19" s="268" t="str">
        <f>IF(DATA!BO130=0,"",DATA!BO130)</f>
        <v/>
      </c>
      <c r="Y19" s="268" t="str">
        <f t="shared" ca="1" si="8"/>
        <v/>
      </c>
      <c r="Z19" s="268" t="str">
        <f ca="1">IF(C19="","",DATA!BO130+Y19)</f>
        <v/>
      </c>
      <c r="AA19" s="268" t="str">
        <f t="shared" ca="1" si="9"/>
        <v/>
      </c>
      <c r="AB19" s="387">
        <f t="shared" ca="1" si="2"/>
        <v>0</v>
      </c>
      <c r="AC19" s="296"/>
      <c r="AD19" s="296"/>
      <c r="AE19" s="296"/>
      <c r="AF19" s="296"/>
      <c r="AG19" s="296"/>
      <c r="AH19" s="296"/>
      <c r="AI19" s="296"/>
      <c r="AJ19" s="296"/>
      <c r="AK19" s="296"/>
      <c r="AL19" s="296"/>
      <c r="AM19" s="296"/>
      <c r="AN19" s="296"/>
      <c r="AO19" s="296"/>
      <c r="AP19" s="296"/>
      <c r="AQ19" s="296"/>
      <c r="AR19" s="296"/>
      <c r="AS19" s="296"/>
      <c r="AT19" s="296"/>
      <c r="AU19" s="296"/>
      <c r="AV19" s="296"/>
      <c r="AW19" s="296"/>
      <c r="AX19" s="296"/>
      <c r="AY19" s="296"/>
      <c r="AZ19" s="296"/>
      <c r="BA19" s="296"/>
      <c r="BB19" s="296"/>
      <c r="BC19" s="296"/>
    </row>
    <row r="20" spans="1:55" s="263" customFormat="1" ht="22.05" customHeight="1" x14ac:dyDescent="0.2">
      <c r="A20" s="296"/>
      <c r="B20" s="268">
        <v>12</v>
      </c>
      <c r="C20" s="269" t="str">
        <f ca="1">DATA!AU131</f>
        <v/>
      </c>
      <c r="D20" s="266" t="str">
        <f ca="1">IF(C20="","",CONCATENATE(DATA!AV$116," / ",DATA!M$21))</f>
        <v/>
      </c>
      <c r="E20" s="268" t="str">
        <f ca="1">DATA!AW131</f>
        <v/>
      </c>
      <c r="F20" s="268" t="str">
        <f ca="1">DATA!AX131</f>
        <v/>
      </c>
      <c r="G20" s="267" t="str">
        <f ca="1">DATA!BQ131</f>
        <v/>
      </c>
      <c r="H20" s="268" t="str">
        <f ca="1">DATA!AY131</f>
        <v/>
      </c>
      <c r="I20" s="268" t="str">
        <f t="shared" ca="1" si="3"/>
        <v/>
      </c>
      <c r="J20" s="268" t="str">
        <f ca="1">IF(DATA!BA131=0,"",DATA!BA131)</f>
        <v/>
      </c>
      <c r="K20" s="268">
        <f t="shared" ca="1" si="4"/>
        <v>0</v>
      </c>
      <c r="L20" s="268" t="str">
        <f ca="1">DATA!BB131</f>
        <v/>
      </c>
      <c r="M20" s="268" t="str">
        <f ca="1">DATA!BC131</f>
        <v/>
      </c>
      <c r="N20" s="267" t="str">
        <f ca="1">DATA!BR131</f>
        <v/>
      </c>
      <c r="O20" s="268" t="str">
        <f ca="1">DATA!BD131</f>
        <v/>
      </c>
      <c r="P20" s="268" t="str">
        <f t="shared" ca="1" si="5"/>
        <v/>
      </c>
      <c r="Q20" s="268" t="str">
        <f ca="1">IF(DATA!BF131=0,"",DATA!BF131)</f>
        <v/>
      </c>
      <c r="R20" s="268">
        <f t="shared" ca="1" si="6"/>
        <v>0</v>
      </c>
      <c r="S20" s="268" t="str">
        <f ca="1">DATA!BG131</f>
        <v/>
      </c>
      <c r="T20" s="268" t="str">
        <f ca="1">DATA!BH131</f>
        <v/>
      </c>
      <c r="U20" s="267" t="str">
        <f ca="1">DATA!BS131</f>
        <v/>
      </c>
      <c r="V20" s="268" t="str">
        <f ca="1">DATA!BI131</f>
        <v/>
      </c>
      <c r="W20" s="268" t="str">
        <f t="shared" ca="1" si="7"/>
        <v/>
      </c>
      <c r="X20" s="268" t="str">
        <f>IF(DATA!BO131=0,"",DATA!BO131)</f>
        <v/>
      </c>
      <c r="Y20" s="268" t="str">
        <f t="shared" ca="1" si="8"/>
        <v/>
      </c>
      <c r="Z20" s="268" t="str">
        <f ca="1">IF(C20="","",DATA!BO131+Y20)</f>
        <v/>
      </c>
      <c r="AA20" s="268" t="str">
        <f t="shared" ca="1" si="9"/>
        <v/>
      </c>
      <c r="AB20" s="387">
        <f t="shared" ca="1" si="2"/>
        <v>0</v>
      </c>
      <c r="AC20" s="296"/>
      <c r="AD20" s="296"/>
      <c r="AE20" s="296"/>
      <c r="AF20" s="296"/>
      <c r="AG20" s="296"/>
      <c r="AH20" s="296"/>
      <c r="AI20" s="296"/>
      <c r="AJ20" s="296"/>
      <c r="AK20" s="296"/>
      <c r="AL20" s="296"/>
      <c r="AM20" s="296"/>
      <c r="AN20" s="296"/>
      <c r="AO20" s="296"/>
      <c r="AP20" s="296"/>
      <c r="AQ20" s="296"/>
      <c r="AR20" s="296"/>
      <c r="AS20" s="296"/>
      <c r="AT20" s="296"/>
      <c r="AU20" s="296"/>
      <c r="AV20" s="296"/>
      <c r="AW20" s="296"/>
      <c r="AX20" s="296"/>
      <c r="AY20" s="296"/>
      <c r="AZ20" s="296"/>
      <c r="BA20" s="296"/>
      <c r="BB20" s="296"/>
      <c r="BC20" s="296"/>
    </row>
    <row r="21" spans="1:55" s="263" customFormat="1" ht="26.25" customHeight="1" x14ac:dyDescent="0.2">
      <c r="A21" s="296"/>
      <c r="B21" s="640" t="s">
        <v>44</v>
      </c>
      <c r="C21" s="641"/>
      <c r="D21" s="642"/>
      <c r="E21" s="471">
        <f ca="1">SUM(E9:E14)</f>
        <v>46578</v>
      </c>
      <c r="F21" s="471">
        <f ca="1">SUM(F9:F14)</f>
        <v>15683</v>
      </c>
      <c r="G21" s="268">
        <f ca="1">SUM(G9:G14)</f>
        <v>0</v>
      </c>
      <c r="H21" s="471">
        <f ca="1">SUM(H9:H14)</f>
        <v>4658</v>
      </c>
      <c r="I21" s="471">
        <f ca="1">SUM(I9:I14)</f>
        <v>66919</v>
      </c>
      <c r="J21" s="268">
        <f ca="1">K21</f>
        <v>0</v>
      </c>
      <c r="K21" s="268">
        <f t="shared" ref="K21:P21" ca="1" si="10">SUM(K9:K14)</f>
        <v>0</v>
      </c>
      <c r="L21" s="471">
        <f t="shared" ca="1" si="10"/>
        <v>45315</v>
      </c>
      <c r="M21" s="471">
        <f t="shared" ca="1" si="10"/>
        <v>15258</v>
      </c>
      <c r="N21" s="268">
        <f t="shared" ca="1" si="10"/>
        <v>0</v>
      </c>
      <c r="O21" s="471">
        <f t="shared" ca="1" si="10"/>
        <v>4532</v>
      </c>
      <c r="P21" s="471">
        <f t="shared" ca="1" si="10"/>
        <v>65105</v>
      </c>
      <c r="Q21" s="268">
        <f ca="1">R21</f>
        <v>0</v>
      </c>
      <c r="R21" s="268">
        <f t="shared" ref="R21:Z21" ca="1" si="11">SUM(R9:R14)</f>
        <v>0</v>
      </c>
      <c r="S21" s="471">
        <f t="shared" ca="1" si="11"/>
        <v>1263</v>
      </c>
      <c r="T21" s="471">
        <f t="shared" ca="1" si="11"/>
        <v>425</v>
      </c>
      <c r="U21" s="268">
        <f t="shared" ca="1" si="11"/>
        <v>0</v>
      </c>
      <c r="V21" s="471">
        <f t="shared" ca="1" si="11"/>
        <v>126</v>
      </c>
      <c r="W21" s="471">
        <f ca="1">SUM(W9:W14)</f>
        <v>1814</v>
      </c>
      <c r="X21" s="471">
        <f t="shared" si="11"/>
        <v>0</v>
      </c>
      <c r="Y21" s="268">
        <f t="shared" ca="1" si="11"/>
        <v>0</v>
      </c>
      <c r="Z21" s="471">
        <f t="shared" ca="1" si="11"/>
        <v>0</v>
      </c>
      <c r="AA21" s="471">
        <f ca="1">SUM(AA9:AA14)</f>
        <v>1814</v>
      </c>
      <c r="AB21" s="38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row>
    <row r="22" spans="1:55" ht="6.6" customHeight="1" x14ac:dyDescent="0.3">
      <c r="A22" s="293"/>
      <c r="B22" s="258"/>
      <c r="C22" s="258"/>
      <c r="D22" s="258"/>
      <c r="X22" s="258"/>
      <c r="Y22" s="258"/>
      <c r="Z22" s="258"/>
      <c r="AA22" s="258"/>
      <c r="AC22" s="293"/>
      <c r="AD22" s="293"/>
      <c r="AE22" s="293"/>
      <c r="AF22" s="293"/>
      <c r="AG22" s="293"/>
      <c r="AH22" s="293"/>
      <c r="AI22" s="293"/>
      <c r="AJ22" s="293"/>
      <c r="AK22" s="293"/>
      <c r="AL22" s="293"/>
      <c r="AM22" s="293"/>
      <c r="AN22" s="293"/>
      <c r="AO22" s="293"/>
      <c r="AP22" s="293"/>
      <c r="AQ22" s="293"/>
      <c r="AR22" s="293"/>
      <c r="AS22" s="293"/>
      <c r="AT22" s="293"/>
      <c r="AU22" s="293"/>
      <c r="AV22" s="293"/>
      <c r="AW22" s="293"/>
      <c r="AX22" s="293"/>
      <c r="AY22" s="293"/>
      <c r="AZ22" s="293"/>
      <c r="BA22" s="293"/>
      <c r="BB22" s="293"/>
      <c r="BC22" s="293"/>
    </row>
    <row r="23" spans="1:55" ht="10.199999999999999" customHeight="1" x14ac:dyDescent="0.3">
      <c r="A23" s="293"/>
      <c r="B23" s="258"/>
      <c r="C23" s="258"/>
      <c r="D23" s="258"/>
      <c r="X23" s="258"/>
      <c r="Y23" s="258"/>
      <c r="Z23" s="258"/>
      <c r="AA23" s="258"/>
      <c r="AC23" s="293"/>
      <c r="AD23" s="293"/>
      <c r="AE23" s="293"/>
      <c r="AF23" s="293"/>
      <c r="AG23" s="293"/>
      <c r="AH23" s="293"/>
      <c r="AI23" s="293"/>
      <c r="AJ23" s="293"/>
      <c r="AK23" s="293"/>
      <c r="AL23" s="293"/>
      <c r="AM23" s="293"/>
      <c r="AN23" s="293"/>
      <c r="AO23" s="293"/>
      <c r="AP23" s="293"/>
      <c r="AQ23" s="293"/>
      <c r="AR23" s="293"/>
      <c r="AS23" s="293"/>
      <c r="AT23" s="293"/>
      <c r="AU23" s="293"/>
      <c r="AV23" s="293"/>
      <c r="AW23" s="293"/>
      <c r="AX23" s="293"/>
      <c r="AY23" s="293"/>
      <c r="AZ23" s="293"/>
      <c r="BA23" s="293"/>
      <c r="BB23" s="293"/>
      <c r="BC23" s="293"/>
    </row>
    <row r="24" spans="1:55" x14ac:dyDescent="0.3">
      <c r="A24" s="293"/>
      <c r="B24" s="258"/>
      <c r="C24" s="258"/>
      <c r="D24" s="258"/>
      <c r="H24" s="395" t="str">
        <f ca="1">CONCATENATE("Pass Per Rs.  ",AA21,"/","-","(",DATA!AR147,")")</f>
        <v>Pass Per Rs.  1814/-(  One Thousand Eight Hundred and Fourteen rupees only )</v>
      </c>
      <c r="I24" s="395"/>
      <c r="J24" s="395"/>
      <c r="K24" s="395"/>
      <c r="L24" s="395"/>
      <c r="M24" s="395"/>
      <c r="N24" s="395"/>
      <c r="O24" s="395"/>
      <c r="P24" s="395"/>
      <c r="Q24" s="395"/>
      <c r="R24" s="395"/>
      <c r="S24" s="395"/>
      <c r="T24" s="395"/>
      <c r="U24" s="395"/>
      <c r="V24" s="395"/>
      <c r="W24" s="395"/>
      <c r="X24" s="395"/>
      <c r="Y24" s="395"/>
      <c r="Z24" s="395"/>
      <c r="AA24" s="395"/>
      <c r="AC24" s="293"/>
      <c r="AD24" s="293"/>
      <c r="AE24" s="293"/>
      <c r="AF24" s="293"/>
      <c r="AG24" s="293"/>
      <c r="AH24" s="293"/>
      <c r="AI24" s="293"/>
      <c r="AJ24" s="293"/>
      <c r="AK24" s="293"/>
      <c r="AL24" s="293"/>
      <c r="AM24" s="293"/>
      <c r="AN24" s="293"/>
      <c r="AO24" s="293"/>
      <c r="AP24" s="293"/>
      <c r="AQ24" s="293"/>
      <c r="AR24" s="293"/>
      <c r="AS24" s="293"/>
      <c r="AT24" s="293"/>
      <c r="AU24" s="293"/>
      <c r="AV24" s="293"/>
      <c r="AW24" s="293"/>
      <c r="AX24" s="293"/>
      <c r="AY24" s="293"/>
      <c r="AZ24" s="293"/>
      <c r="BA24" s="293"/>
      <c r="BB24" s="293"/>
      <c r="BC24" s="293"/>
    </row>
    <row r="25" spans="1:55" ht="21.6" customHeight="1" x14ac:dyDescent="0.3">
      <c r="A25" s="293"/>
      <c r="B25" s="258"/>
      <c r="C25" s="251" t="s">
        <v>46</v>
      </c>
      <c r="D25" s="251"/>
      <c r="J25" s="252"/>
      <c r="K25" s="252"/>
      <c r="L25" s="631"/>
      <c r="M25" s="631"/>
      <c r="N25" s="314"/>
      <c r="O25" s="259"/>
      <c r="P25" s="253"/>
      <c r="Q25" s="252"/>
      <c r="R25" s="252"/>
      <c r="S25" s="252"/>
      <c r="T25" s="252"/>
      <c r="U25" s="252"/>
      <c r="V25" s="252"/>
      <c r="W25" s="252"/>
      <c r="X25" s="252"/>
      <c r="Y25" s="252"/>
      <c r="Z25" s="252"/>
      <c r="AA25" s="252"/>
      <c r="AC25" s="293"/>
      <c r="AD25" s="293"/>
      <c r="AE25" s="293"/>
      <c r="AF25" s="293"/>
      <c r="AG25" s="293"/>
      <c r="AH25" s="293"/>
      <c r="AI25" s="293"/>
      <c r="AJ25" s="293"/>
      <c r="AK25" s="293"/>
      <c r="AL25" s="293"/>
      <c r="AM25" s="293"/>
      <c r="AN25" s="293"/>
      <c r="AO25" s="293"/>
      <c r="AP25" s="293"/>
      <c r="AQ25" s="293"/>
      <c r="AR25" s="293"/>
      <c r="AS25" s="293"/>
      <c r="AT25" s="293"/>
      <c r="AU25" s="293"/>
      <c r="AV25" s="293"/>
      <c r="AW25" s="293"/>
      <c r="AX25" s="293"/>
      <c r="AY25" s="293"/>
      <c r="AZ25" s="293"/>
      <c r="BA25" s="293"/>
      <c r="BB25" s="293"/>
      <c r="BC25" s="293"/>
    </row>
    <row r="26" spans="1:55" ht="22.8" customHeight="1" x14ac:dyDescent="0.3">
      <c r="A26" s="293"/>
      <c r="B26" s="258"/>
      <c r="C26" s="617" t="s">
        <v>47</v>
      </c>
      <c r="D26" s="617"/>
      <c r="E26" s="617"/>
      <c r="F26" s="617"/>
      <c r="G26" s="617"/>
      <c r="H26" s="617"/>
      <c r="I26" s="617"/>
      <c r="S26" s="254"/>
      <c r="T26" s="254"/>
      <c r="U26" s="254"/>
      <c r="V26" s="254"/>
      <c r="W26" s="254"/>
      <c r="X26" s="254"/>
      <c r="Y26" s="254"/>
      <c r="Z26" s="254"/>
      <c r="AA26" s="254"/>
      <c r="AB26" s="388"/>
      <c r="AC26" s="300"/>
      <c r="AD26" s="293"/>
      <c r="AE26" s="293"/>
      <c r="AF26" s="293"/>
      <c r="AG26" s="293"/>
      <c r="AH26" s="293"/>
      <c r="AI26" s="293"/>
      <c r="AJ26" s="293"/>
      <c r="AK26" s="293"/>
      <c r="AL26" s="293"/>
      <c r="AM26" s="293"/>
      <c r="AN26" s="293"/>
      <c r="AO26" s="293"/>
      <c r="AP26" s="293"/>
      <c r="AQ26" s="293"/>
      <c r="AR26" s="293"/>
      <c r="AS26" s="293"/>
      <c r="AT26" s="293"/>
      <c r="AU26" s="293"/>
      <c r="AV26" s="293"/>
      <c r="AW26" s="293"/>
      <c r="AX26" s="293"/>
      <c r="AY26" s="293"/>
      <c r="AZ26" s="293"/>
      <c r="BA26" s="293"/>
      <c r="BB26" s="293"/>
      <c r="BC26" s="293"/>
    </row>
    <row r="27" spans="1:55" x14ac:dyDescent="0.3">
      <c r="A27" s="293"/>
      <c r="B27" s="258"/>
      <c r="C27" s="617"/>
      <c r="D27" s="617"/>
      <c r="E27" s="617"/>
      <c r="F27" s="617"/>
      <c r="G27" s="617"/>
      <c r="H27" s="617"/>
      <c r="I27" s="617"/>
      <c r="P27" s="618" t="s">
        <v>48</v>
      </c>
      <c r="Q27" s="618"/>
      <c r="R27" s="618"/>
      <c r="S27" s="618"/>
      <c r="T27" s="618"/>
      <c r="U27" s="618"/>
      <c r="V27" s="618"/>
      <c r="W27" s="254"/>
      <c r="X27" s="254"/>
      <c r="Y27" s="254"/>
      <c r="Z27" s="254"/>
      <c r="AA27" s="254"/>
      <c r="AB27" s="388"/>
      <c r="AC27" s="300"/>
      <c r="AD27" s="293"/>
      <c r="AE27" s="293"/>
      <c r="AF27" s="293"/>
      <c r="AG27" s="293"/>
      <c r="AH27" s="293"/>
      <c r="AI27" s="293"/>
      <c r="AJ27" s="293"/>
      <c r="AK27" s="293"/>
      <c r="AL27" s="293"/>
      <c r="AM27" s="293"/>
      <c r="AN27" s="293"/>
      <c r="AO27" s="293"/>
      <c r="AP27" s="293"/>
      <c r="AQ27" s="293"/>
      <c r="AR27" s="293"/>
      <c r="AS27" s="293"/>
      <c r="AT27" s="293"/>
      <c r="AU27" s="293"/>
      <c r="AV27" s="293"/>
      <c r="AW27" s="293"/>
      <c r="AX27" s="293"/>
      <c r="AY27" s="293"/>
      <c r="AZ27" s="293"/>
      <c r="BA27" s="293"/>
      <c r="BB27" s="293"/>
      <c r="BC27" s="293"/>
    </row>
    <row r="28" spans="1:55" x14ac:dyDescent="0.3">
      <c r="A28" s="293"/>
      <c r="B28" s="258"/>
      <c r="C28" s="617"/>
      <c r="D28" s="617"/>
      <c r="E28" s="617"/>
      <c r="F28" s="617"/>
      <c r="G28" s="617"/>
      <c r="H28" s="617"/>
      <c r="I28" s="617"/>
      <c r="X28" s="258"/>
      <c r="Y28" s="258"/>
      <c r="Z28" s="258"/>
      <c r="AA28" s="258"/>
      <c r="AC28" s="293"/>
      <c r="AD28" s="293"/>
      <c r="AE28" s="281"/>
      <c r="AF28" s="293"/>
      <c r="AG28" s="293"/>
      <c r="AH28" s="293"/>
      <c r="AI28" s="293"/>
      <c r="AJ28" s="293"/>
      <c r="AK28" s="293"/>
      <c r="AL28" s="293"/>
      <c r="AM28" s="293"/>
      <c r="AN28" s="293"/>
      <c r="AO28" s="293"/>
      <c r="AP28" s="293"/>
      <c r="AQ28" s="293"/>
      <c r="AR28" s="293"/>
      <c r="AS28" s="293"/>
      <c r="AT28" s="293"/>
      <c r="AU28" s="293"/>
      <c r="AV28" s="293"/>
      <c r="AW28" s="293"/>
      <c r="AX28" s="293"/>
      <c r="AY28" s="293"/>
      <c r="AZ28" s="293"/>
      <c r="BA28" s="293"/>
      <c r="BB28" s="293"/>
      <c r="BC28" s="293"/>
    </row>
    <row r="29" spans="1:55" x14ac:dyDescent="0.3">
      <c r="A29" s="293"/>
      <c r="B29" s="258"/>
      <c r="C29" s="258"/>
      <c r="D29" s="258"/>
      <c r="X29" s="258"/>
      <c r="Y29" s="258"/>
      <c r="Z29" s="258"/>
      <c r="AA29" s="258"/>
      <c r="AC29" s="293"/>
      <c r="AD29" s="293"/>
      <c r="AE29" s="293"/>
      <c r="AF29" s="293"/>
      <c r="AG29" s="293"/>
      <c r="AH29" s="293"/>
      <c r="AI29" s="293"/>
      <c r="AJ29" s="293"/>
      <c r="AK29" s="293"/>
      <c r="AL29" s="293"/>
      <c r="AM29" s="293"/>
      <c r="AN29" s="293"/>
      <c r="AO29" s="293"/>
      <c r="AP29" s="293"/>
      <c r="AQ29" s="293"/>
      <c r="AR29" s="293"/>
      <c r="AS29" s="293"/>
      <c r="AT29" s="293"/>
      <c r="AU29" s="293"/>
      <c r="AV29" s="293"/>
      <c r="AW29" s="293"/>
      <c r="AX29" s="293"/>
      <c r="AY29" s="293"/>
      <c r="AZ29" s="293"/>
      <c r="BA29" s="293"/>
      <c r="BB29" s="293"/>
      <c r="BC29" s="293"/>
    </row>
    <row r="30" spans="1:55" x14ac:dyDescent="0.3">
      <c r="A30" s="293"/>
      <c r="B30" s="377" t="s">
        <v>535</v>
      </c>
      <c r="C30" s="260"/>
      <c r="D30" s="260"/>
      <c r="E30" s="261"/>
      <c r="F30" s="261"/>
      <c r="G30" s="261"/>
      <c r="H30" s="261"/>
      <c r="I30" s="261"/>
      <c r="J30" s="261"/>
      <c r="K30" s="261"/>
      <c r="L30" s="261"/>
      <c r="M30" s="261"/>
      <c r="N30" s="261"/>
      <c r="O30" s="261"/>
      <c r="P30" s="261"/>
      <c r="Q30" s="261"/>
      <c r="R30" s="261"/>
      <c r="S30" s="261"/>
      <c r="T30" s="261"/>
      <c r="U30" s="261"/>
      <c r="V30" s="261"/>
      <c r="W30" s="261"/>
      <c r="X30" s="260"/>
      <c r="Y30" s="260"/>
      <c r="Z30" s="260"/>
      <c r="AA30" s="260"/>
      <c r="AC30" s="293"/>
      <c r="AD30" s="293"/>
      <c r="AE30" s="293"/>
      <c r="AF30" s="293"/>
      <c r="AG30" s="293"/>
      <c r="AH30" s="293"/>
      <c r="AI30" s="293"/>
      <c r="AJ30" s="293"/>
      <c r="AK30" s="293"/>
      <c r="AL30" s="293"/>
      <c r="AM30" s="293"/>
      <c r="AN30" s="293"/>
      <c r="AO30" s="293"/>
      <c r="AP30" s="293"/>
      <c r="AQ30" s="293"/>
      <c r="AR30" s="293"/>
      <c r="AS30" s="293"/>
      <c r="AT30" s="293"/>
      <c r="AU30" s="293"/>
      <c r="AV30" s="293"/>
      <c r="AW30" s="293"/>
      <c r="AX30" s="293"/>
      <c r="AY30" s="293"/>
      <c r="AZ30" s="293"/>
      <c r="BA30" s="293"/>
      <c r="BB30" s="293"/>
      <c r="BC30" s="293"/>
    </row>
    <row r="31" spans="1:55" x14ac:dyDescent="0.3">
      <c r="A31" s="293"/>
      <c r="B31" s="293"/>
      <c r="C31" s="293"/>
      <c r="D31" s="293"/>
      <c r="E31" s="294"/>
      <c r="F31" s="294"/>
      <c r="G31" s="294"/>
      <c r="H31" s="294"/>
      <c r="I31" s="294"/>
      <c r="J31" s="294"/>
      <c r="K31" s="294"/>
      <c r="L31" s="294"/>
      <c r="M31" s="294"/>
      <c r="N31" s="294"/>
      <c r="O31" s="294"/>
      <c r="P31" s="294"/>
      <c r="Q31" s="294"/>
      <c r="R31" s="294"/>
      <c r="S31" s="294"/>
      <c r="T31" s="294"/>
      <c r="U31" s="294"/>
      <c r="V31" s="294"/>
      <c r="W31" s="294"/>
      <c r="X31" s="293"/>
      <c r="Y31" s="293"/>
      <c r="Z31" s="293"/>
      <c r="AA31" s="293"/>
      <c r="AC31" s="293"/>
      <c r="AD31" s="293"/>
      <c r="AE31" s="293"/>
      <c r="AF31" s="293"/>
      <c r="AG31" s="293"/>
      <c r="AH31" s="293"/>
      <c r="AI31" s="293"/>
      <c r="AJ31" s="293"/>
      <c r="AK31" s="293"/>
      <c r="AL31" s="293"/>
      <c r="AM31" s="293"/>
      <c r="AN31" s="293"/>
      <c r="AO31" s="293"/>
      <c r="AP31" s="293"/>
      <c r="AQ31" s="293"/>
      <c r="AR31" s="293"/>
      <c r="AS31" s="293"/>
      <c r="AT31" s="293"/>
      <c r="AU31" s="293"/>
      <c r="AV31" s="293"/>
      <c r="AW31" s="293"/>
      <c r="AX31" s="293"/>
      <c r="AY31" s="293"/>
      <c r="AZ31" s="293"/>
      <c r="BA31" s="293"/>
      <c r="BB31" s="293"/>
      <c r="BC31" s="293"/>
    </row>
    <row r="32" spans="1:55" x14ac:dyDescent="0.3">
      <c r="A32" s="293"/>
      <c r="B32" s="293"/>
      <c r="C32" s="293"/>
      <c r="D32" s="293"/>
      <c r="E32" s="294"/>
      <c r="F32" s="294"/>
      <c r="G32" s="294"/>
      <c r="H32" s="294"/>
      <c r="I32" s="294"/>
      <c r="J32" s="294"/>
      <c r="K32" s="294"/>
      <c r="L32" s="294"/>
      <c r="M32" s="294"/>
      <c r="N32" s="294"/>
      <c r="O32" s="294"/>
      <c r="P32" s="294"/>
      <c r="Q32" s="294"/>
      <c r="R32" s="294"/>
      <c r="S32" s="294"/>
      <c r="T32" s="294"/>
      <c r="U32" s="294"/>
      <c r="V32" s="294"/>
      <c r="W32" s="294"/>
      <c r="X32" s="293"/>
      <c r="Y32" s="293"/>
      <c r="Z32" s="293"/>
      <c r="AA32" s="293"/>
      <c r="AC32" s="293"/>
      <c r="AD32" s="293"/>
      <c r="AE32" s="293"/>
      <c r="AF32" s="293"/>
      <c r="AG32" s="293"/>
      <c r="AH32" s="293"/>
      <c r="AI32" s="293"/>
      <c r="AJ32" s="293"/>
      <c r="AK32" s="293"/>
      <c r="AL32" s="293"/>
      <c r="AM32" s="293"/>
      <c r="AN32" s="293"/>
      <c r="AO32" s="293"/>
      <c r="AP32" s="293"/>
      <c r="AQ32" s="293"/>
      <c r="AR32" s="293"/>
      <c r="AS32" s="293"/>
      <c r="AT32" s="293"/>
      <c r="AU32" s="293"/>
      <c r="AV32" s="293"/>
      <c r="AW32" s="293"/>
      <c r="AX32" s="293"/>
      <c r="AY32" s="293"/>
      <c r="AZ32" s="293"/>
      <c r="BA32" s="293"/>
      <c r="BB32" s="293"/>
      <c r="BC32" s="293"/>
    </row>
    <row r="33" spans="1:55" x14ac:dyDescent="0.3">
      <c r="A33" s="293"/>
      <c r="B33" s="293"/>
      <c r="C33" s="293"/>
      <c r="D33" s="293"/>
      <c r="E33" s="294"/>
      <c r="F33" s="294"/>
      <c r="G33" s="294"/>
      <c r="H33" s="294"/>
      <c r="I33" s="294"/>
      <c r="J33" s="294"/>
      <c r="K33" s="294"/>
      <c r="L33" s="294"/>
      <c r="M33" s="294"/>
      <c r="N33" s="294"/>
      <c r="O33" s="294"/>
      <c r="P33" s="294"/>
      <c r="Q33" s="294"/>
      <c r="R33" s="294"/>
      <c r="S33" s="294"/>
      <c r="T33" s="294"/>
      <c r="U33" s="294"/>
      <c r="V33" s="294"/>
      <c r="W33" s="294"/>
      <c r="X33" s="293"/>
      <c r="Y33" s="293"/>
      <c r="Z33" s="293"/>
      <c r="AA33" s="293"/>
      <c r="AC33" s="293"/>
      <c r="AD33" s="293"/>
      <c r="AE33" s="293"/>
      <c r="AF33" s="293"/>
      <c r="AG33" s="293"/>
      <c r="AH33" s="293"/>
      <c r="AI33" s="293"/>
      <c r="AJ33" s="293"/>
      <c r="AK33" s="293"/>
      <c r="AL33" s="293"/>
      <c r="AM33" s="293"/>
      <c r="AN33" s="293"/>
      <c r="AO33" s="293"/>
      <c r="AP33" s="293"/>
      <c r="AQ33" s="293"/>
      <c r="AR33" s="293"/>
      <c r="AS33" s="293"/>
      <c r="AT33" s="293"/>
      <c r="AU33" s="293"/>
      <c r="AV33" s="293"/>
      <c r="AW33" s="293"/>
      <c r="AX33" s="293"/>
      <c r="AY33" s="293"/>
      <c r="AZ33" s="293"/>
      <c r="BA33" s="293"/>
      <c r="BB33" s="293"/>
      <c r="BC33" s="293"/>
    </row>
    <row r="34" spans="1:55" x14ac:dyDescent="0.3">
      <c r="A34" s="293"/>
      <c r="B34" s="293"/>
      <c r="C34" s="293"/>
      <c r="D34" s="293"/>
      <c r="E34" s="294"/>
      <c r="F34" s="294"/>
      <c r="G34" s="294"/>
      <c r="H34" s="294"/>
      <c r="I34" s="294"/>
      <c r="J34" s="294"/>
      <c r="K34" s="294"/>
      <c r="L34" s="294"/>
      <c r="M34" s="294"/>
      <c r="N34" s="294"/>
      <c r="O34" s="294"/>
      <c r="P34" s="294"/>
      <c r="Q34" s="294"/>
      <c r="R34" s="294"/>
      <c r="S34" s="294"/>
      <c r="T34" s="294"/>
      <c r="U34" s="294"/>
      <c r="V34" s="294"/>
      <c r="W34" s="294"/>
      <c r="X34" s="293"/>
      <c r="Y34" s="293"/>
      <c r="Z34" s="293"/>
      <c r="AA34" s="293"/>
      <c r="AC34" s="293"/>
      <c r="AD34" s="293"/>
      <c r="AE34" s="293"/>
      <c r="AF34" s="293"/>
      <c r="AG34" s="293"/>
      <c r="AH34" s="293"/>
      <c r="AI34" s="293"/>
      <c r="AJ34" s="293"/>
      <c r="AK34" s="293"/>
      <c r="AL34" s="293"/>
      <c r="AM34" s="293"/>
      <c r="AN34" s="293"/>
      <c r="AO34" s="293"/>
      <c r="AP34" s="293"/>
      <c r="AQ34" s="293"/>
      <c r="AR34" s="293"/>
      <c r="AS34" s="293"/>
      <c r="AT34" s="293"/>
      <c r="AU34" s="293"/>
      <c r="AV34" s="293"/>
      <c r="AW34" s="293"/>
      <c r="AX34" s="293"/>
      <c r="AY34" s="293"/>
      <c r="AZ34" s="293"/>
      <c r="BA34" s="293"/>
      <c r="BB34" s="293"/>
      <c r="BC34" s="293"/>
    </row>
    <row r="35" spans="1:55" x14ac:dyDescent="0.3">
      <c r="A35" s="293"/>
      <c r="B35" s="293"/>
      <c r="C35" s="293"/>
      <c r="D35" s="293"/>
      <c r="E35" s="294"/>
      <c r="F35" s="294"/>
      <c r="G35" s="294"/>
      <c r="H35" s="294"/>
      <c r="I35" s="294"/>
      <c r="J35" s="294"/>
      <c r="K35" s="294"/>
      <c r="L35" s="294"/>
      <c r="M35" s="294"/>
      <c r="N35" s="294"/>
      <c r="O35" s="294"/>
      <c r="P35" s="294"/>
      <c r="Q35" s="294"/>
      <c r="R35" s="294"/>
      <c r="S35" s="294"/>
      <c r="T35" s="294"/>
      <c r="U35" s="294"/>
      <c r="V35" s="294"/>
      <c r="W35" s="294"/>
      <c r="X35" s="293"/>
      <c r="Y35" s="293"/>
      <c r="Z35" s="293"/>
      <c r="AA35" s="293"/>
      <c r="AC35" s="293"/>
      <c r="AD35" s="293"/>
      <c r="AE35" s="293"/>
      <c r="AF35" s="293"/>
      <c r="AG35" s="293"/>
      <c r="AH35" s="293"/>
      <c r="AI35" s="293"/>
      <c r="AJ35" s="293"/>
      <c r="AK35" s="293"/>
      <c r="AL35" s="293"/>
      <c r="AM35" s="293"/>
      <c r="AN35" s="293"/>
      <c r="AO35" s="293"/>
      <c r="AP35" s="293"/>
      <c r="AQ35" s="293"/>
      <c r="AR35" s="293"/>
      <c r="AS35" s="293"/>
      <c r="AT35" s="293"/>
      <c r="AU35" s="293"/>
      <c r="AV35" s="293"/>
      <c r="AW35" s="293"/>
      <c r="AX35" s="293"/>
      <c r="AY35" s="293"/>
      <c r="AZ35" s="293"/>
      <c r="BA35" s="293"/>
      <c r="BB35" s="293"/>
      <c r="BC35" s="293"/>
    </row>
    <row r="36" spans="1:55" x14ac:dyDescent="0.3">
      <c r="A36" s="293"/>
      <c r="B36" s="293"/>
      <c r="C36" s="293"/>
      <c r="D36" s="293"/>
      <c r="E36" s="294"/>
      <c r="F36" s="294"/>
      <c r="G36" s="294"/>
      <c r="H36" s="294"/>
      <c r="I36" s="294"/>
      <c r="J36" s="294"/>
      <c r="K36" s="294"/>
      <c r="L36" s="294"/>
      <c r="M36" s="294"/>
      <c r="N36" s="294"/>
      <c r="O36" s="294"/>
      <c r="P36" s="294"/>
      <c r="Q36" s="294"/>
      <c r="R36" s="294"/>
      <c r="S36" s="294"/>
      <c r="T36" s="294"/>
      <c r="U36" s="294"/>
      <c r="V36" s="294"/>
      <c r="W36" s="294"/>
      <c r="X36" s="293"/>
      <c r="Y36" s="293"/>
      <c r="Z36" s="293"/>
      <c r="AA36" s="293"/>
      <c r="AC36" s="293"/>
      <c r="AD36" s="293"/>
      <c r="AE36" s="293"/>
      <c r="AF36" s="293"/>
      <c r="AG36" s="293"/>
      <c r="AH36" s="293"/>
      <c r="AI36" s="293"/>
      <c r="AJ36" s="293"/>
      <c r="AK36" s="293"/>
      <c r="AL36" s="293"/>
      <c r="AM36" s="293"/>
      <c r="AN36" s="293"/>
      <c r="AO36" s="293"/>
      <c r="AP36" s="293"/>
      <c r="AQ36" s="293"/>
      <c r="AR36" s="293"/>
      <c r="AS36" s="293"/>
      <c r="AT36" s="293"/>
      <c r="AU36" s="293"/>
      <c r="AV36" s="293"/>
      <c r="AW36" s="293"/>
      <c r="AX36" s="293"/>
      <c r="AY36" s="293"/>
      <c r="AZ36" s="293"/>
      <c r="BA36" s="293"/>
      <c r="BB36" s="293"/>
      <c r="BC36" s="293"/>
    </row>
    <row r="37" spans="1:55" x14ac:dyDescent="0.3">
      <c r="A37" s="293"/>
      <c r="B37" s="293"/>
      <c r="C37" s="293"/>
      <c r="D37" s="293"/>
      <c r="E37" s="294"/>
      <c r="F37" s="294"/>
      <c r="G37" s="294"/>
      <c r="H37" s="294"/>
      <c r="I37" s="294"/>
      <c r="J37" s="294"/>
      <c r="K37" s="294"/>
      <c r="L37" s="294"/>
      <c r="M37" s="294"/>
      <c r="N37" s="294"/>
      <c r="O37" s="294"/>
      <c r="P37" s="294"/>
      <c r="Q37" s="294"/>
      <c r="R37" s="294"/>
      <c r="S37" s="294"/>
      <c r="T37" s="294"/>
      <c r="U37" s="294"/>
      <c r="V37" s="294"/>
      <c r="W37" s="294"/>
      <c r="X37" s="293"/>
      <c r="Y37" s="293"/>
      <c r="Z37" s="293"/>
      <c r="AA37" s="293"/>
      <c r="AC37" s="293"/>
      <c r="AD37" s="293"/>
      <c r="AE37" s="293"/>
      <c r="AF37" s="293"/>
      <c r="AG37" s="293"/>
      <c r="AH37" s="293"/>
      <c r="AI37" s="293"/>
      <c r="AJ37" s="293"/>
      <c r="AK37" s="293"/>
      <c r="AL37" s="293"/>
      <c r="AM37" s="293"/>
      <c r="AN37" s="293"/>
      <c r="AO37" s="293"/>
      <c r="AP37" s="293"/>
      <c r="AQ37" s="293"/>
      <c r="AR37" s="293"/>
      <c r="AS37" s="293"/>
      <c r="AT37" s="293"/>
      <c r="AU37" s="293"/>
      <c r="AV37" s="293"/>
      <c r="AW37" s="293"/>
      <c r="AX37" s="293"/>
      <c r="AY37" s="293"/>
      <c r="AZ37" s="293"/>
      <c r="BA37" s="293"/>
      <c r="BB37" s="293"/>
      <c r="BC37" s="293"/>
    </row>
    <row r="38" spans="1:55" x14ac:dyDescent="0.3">
      <c r="A38" s="293"/>
      <c r="B38" s="293"/>
      <c r="C38" s="293"/>
      <c r="D38" s="293"/>
      <c r="E38" s="294"/>
      <c r="F38" s="294"/>
      <c r="G38" s="294"/>
      <c r="H38" s="294"/>
      <c r="I38" s="294"/>
      <c r="J38" s="294"/>
      <c r="K38" s="294"/>
      <c r="L38" s="294"/>
      <c r="M38" s="294"/>
      <c r="N38" s="294"/>
      <c r="O38" s="294"/>
      <c r="P38" s="294"/>
      <c r="Q38" s="294"/>
      <c r="R38" s="294"/>
      <c r="S38" s="294"/>
      <c r="T38" s="294"/>
      <c r="U38" s="294"/>
      <c r="V38" s="294"/>
      <c r="W38" s="294"/>
      <c r="X38" s="293"/>
      <c r="Y38" s="293"/>
      <c r="Z38" s="293"/>
      <c r="AA38" s="293"/>
      <c r="AC38" s="293"/>
      <c r="AD38" s="293"/>
      <c r="AE38" s="293"/>
      <c r="AF38" s="293"/>
      <c r="AG38" s="293"/>
      <c r="AH38" s="293"/>
      <c r="AI38" s="293"/>
      <c r="AJ38" s="293"/>
      <c r="AK38" s="293"/>
      <c r="AL38" s="293"/>
      <c r="AM38" s="293"/>
      <c r="AN38" s="293"/>
      <c r="AO38" s="293"/>
      <c r="AP38" s="293"/>
      <c r="AQ38" s="293"/>
      <c r="AR38" s="293"/>
      <c r="AS38" s="293"/>
      <c r="AT38" s="293"/>
      <c r="AU38" s="293"/>
      <c r="AV38" s="293"/>
      <c r="AW38" s="293"/>
      <c r="AX38" s="293"/>
      <c r="AY38" s="293"/>
      <c r="AZ38" s="293"/>
      <c r="BA38" s="293"/>
      <c r="BB38" s="293"/>
      <c r="BC38" s="293"/>
    </row>
    <row r="39" spans="1:55" x14ac:dyDescent="0.3">
      <c r="A39" s="293"/>
      <c r="B39" s="293"/>
      <c r="C39" s="293"/>
      <c r="D39" s="293"/>
      <c r="E39" s="294"/>
      <c r="F39" s="294"/>
      <c r="G39" s="294"/>
      <c r="H39" s="294"/>
      <c r="I39" s="294"/>
      <c r="J39" s="294"/>
      <c r="K39" s="294"/>
      <c r="L39" s="294"/>
      <c r="M39" s="294"/>
      <c r="N39" s="294"/>
      <c r="O39" s="294"/>
      <c r="P39" s="294"/>
      <c r="Q39" s="294"/>
      <c r="R39" s="294"/>
      <c r="S39" s="294"/>
      <c r="T39" s="294"/>
      <c r="U39" s="294"/>
      <c r="V39" s="294"/>
      <c r="W39" s="294"/>
      <c r="X39" s="293"/>
      <c r="Y39" s="293"/>
      <c r="Z39" s="293"/>
      <c r="AA39" s="293"/>
      <c r="AC39" s="293"/>
      <c r="AD39" s="293"/>
      <c r="AE39" s="293"/>
      <c r="AF39" s="293"/>
      <c r="AG39" s="293"/>
      <c r="AH39" s="293"/>
      <c r="AI39" s="293"/>
      <c r="AJ39" s="293"/>
      <c r="AK39" s="293"/>
      <c r="AL39" s="293"/>
      <c r="AM39" s="293"/>
      <c r="AN39" s="293"/>
      <c r="AO39" s="293"/>
      <c r="AP39" s="293"/>
      <c r="AQ39" s="293"/>
      <c r="AR39" s="293"/>
      <c r="AS39" s="293"/>
      <c r="AT39" s="293"/>
      <c r="AU39" s="293"/>
      <c r="AV39" s="293"/>
      <c r="AW39" s="293"/>
      <c r="AX39" s="293"/>
      <c r="AY39" s="293"/>
      <c r="AZ39" s="293"/>
      <c r="BA39" s="293"/>
      <c r="BB39" s="293"/>
      <c r="BC39" s="293"/>
    </row>
    <row r="40" spans="1:55" x14ac:dyDescent="0.3">
      <c r="A40" s="293"/>
      <c r="B40" s="293"/>
      <c r="C40" s="293"/>
      <c r="D40" s="293"/>
      <c r="E40" s="294"/>
      <c r="F40" s="294"/>
      <c r="G40" s="294"/>
      <c r="H40" s="294"/>
      <c r="I40" s="294"/>
      <c r="J40" s="294"/>
      <c r="K40" s="294"/>
      <c r="L40" s="294"/>
      <c r="M40" s="294"/>
      <c r="N40" s="294"/>
      <c r="O40" s="294"/>
      <c r="P40" s="294"/>
      <c r="Q40" s="294"/>
      <c r="R40" s="294"/>
      <c r="S40" s="294"/>
      <c r="T40" s="294"/>
      <c r="U40" s="294"/>
      <c r="V40" s="294"/>
      <c r="W40" s="294"/>
      <c r="X40" s="293"/>
      <c r="Y40" s="293"/>
      <c r="Z40" s="293"/>
      <c r="AA40" s="293"/>
      <c r="AC40" s="293"/>
      <c r="AD40" s="293"/>
      <c r="AE40" s="293"/>
      <c r="AF40" s="293"/>
      <c r="AG40" s="293"/>
      <c r="AH40" s="293"/>
      <c r="AI40" s="293"/>
      <c r="AJ40" s="293"/>
      <c r="AK40" s="293"/>
      <c r="AL40" s="293"/>
      <c r="AM40" s="293"/>
      <c r="AN40" s="293"/>
      <c r="AO40" s="293"/>
      <c r="AP40" s="293"/>
      <c r="AQ40" s="293"/>
      <c r="AR40" s="293"/>
      <c r="AS40" s="293"/>
      <c r="AT40" s="293"/>
      <c r="AU40" s="293"/>
      <c r="AV40" s="293"/>
      <c r="AW40" s="293"/>
      <c r="AX40" s="293"/>
      <c r="AY40" s="293"/>
      <c r="AZ40" s="293"/>
      <c r="BA40" s="293"/>
      <c r="BB40" s="293"/>
      <c r="BC40" s="293"/>
    </row>
    <row r="41" spans="1:55" x14ac:dyDescent="0.3">
      <c r="A41" s="293"/>
      <c r="B41" s="293"/>
      <c r="C41" s="293"/>
      <c r="D41" s="293"/>
      <c r="E41" s="294"/>
      <c r="F41" s="294"/>
      <c r="G41" s="294"/>
      <c r="H41" s="294"/>
      <c r="I41" s="294"/>
      <c r="J41" s="294"/>
      <c r="K41" s="294"/>
      <c r="L41" s="294"/>
      <c r="M41" s="294"/>
      <c r="N41" s="294"/>
      <c r="O41" s="294"/>
      <c r="P41" s="294"/>
      <c r="Q41" s="294"/>
      <c r="R41" s="294"/>
      <c r="S41" s="294"/>
      <c r="T41" s="294"/>
      <c r="U41" s="294"/>
      <c r="V41" s="294"/>
      <c r="W41" s="294"/>
      <c r="X41" s="293"/>
      <c r="Y41" s="293"/>
      <c r="Z41" s="293"/>
      <c r="AA41" s="293"/>
      <c r="AC41" s="293"/>
      <c r="AD41" s="293"/>
      <c r="AE41" s="293"/>
      <c r="AF41" s="293"/>
      <c r="AG41" s="293"/>
      <c r="AH41" s="293"/>
      <c r="AI41" s="293"/>
      <c r="AJ41" s="293"/>
      <c r="AK41" s="293"/>
      <c r="AL41" s="293"/>
      <c r="AM41" s="293"/>
      <c r="AN41" s="293"/>
      <c r="AO41" s="293"/>
      <c r="AP41" s="293"/>
      <c r="AQ41" s="293"/>
      <c r="AR41" s="293"/>
      <c r="AS41" s="293"/>
      <c r="AT41" s="293"/>
      <c r="AU41" s="293"/>
      <c r="AV41" s="293"/>
      <c r="AW41" s="293"/>
      <c r="AX41" s="293"/>
      <c r="AY41" s="293"/>
      <c r="AZ41" s="293"/>
      <c r="BA41" s="293"/>
      <c r="BB41" s="293"/>
      <c r="BC41" s="293"/>
    </row>
    <row r="42" spans="1:55" x14ac:dyDescent="0.3">
      <c r="A42" s="293"/>
      <c r="B42" s="293"/>
      <c r="C42" s="293"/>
      <c r="D42" s="293"/>
      <c r="E42" s="294"/>
      <c r="F42" s="294"/>
      <c r="G42" s="294"/>
      <c r="H42" s="294"/>
      <c r="I42" s="294"/>
      <c r="J42" s="294"/>
      <c r="K42" s="294"/>
      <c r="L42" s="294"/>
      <c r="M42" s="294"/>
      <c r="N42" s="294"/>
      <c r="O42" s="294"/>
      <c r="P42" s="294"/>
      <c r="Q42" s="294"/>
      <c r="R42" s="294"/>
      <c r="S42" s="294"/>
      <c r="T42" s="294"/>
      <c r="U42" s="294"/>
      <c r="V42" s="294"/>
      <c r="W42" s="294"/>
      <c r="X42" s="293"/>
      <c r="Y42" s="293"/>
      <c r="Z42" s="293"/>
      <c r="AA42" s="293"/>
      <c r="AC42" s="293"/>
      <c r="AD42" s="293"/>
      <c r="AE42" s="293"/>
      <c r="AF42" s="293"/>
      <c r="AG42" s="293"/>
      <c r="AH42" s="293"/>
      <c r="AI42" s="293"/>
      <c r="AJ42" s="293"/>
      <c r="AK42" s="293"/>
      <c r="AL42" s="293"/>
      <c r="AM42" s="293"/>
      <c r="AN42" s="293"/>
      <c r="AO42" s="293"/>
      <c r="AP42" s="293"/>
      <c r="AQ42" s="293"/>
      <c r="AR42" s="293"/>
      <c r="AS42" s="293"/>
      <c r="AT42" s="293"/>
      <c r="AU42" s="293"/>
      <c r="AV42" s="293"/>
      <c r="AW42" s="293"/>
      <c r="AX42" s="293"/>
      <c r="AY42" s="293"/>
      <c r="AZ42" s="293"/>
      <c r="BA42" s="293"/>
      <c r="BB42" s="293"/>
      <c r="BC42" s="293"/>
    </row>
    <row r="43" spans="1:55" x14ac:dyDescent="0.3">
      <c r="A43" s="293"/>
      <c r="B43" s="293"/>
      <c r="C43" s="293"/>
      <c r="D43" s="293"/>
      <c r="E43" s="294"/>
      <c r="F43" s="294"/>
      <c r="G43" s="294"/>
      <c r="H43" s="294"/>
      <c r="I43" s="294"/>
      <c r="J43" s="294"/>
      <c r="K43" s="294"/>
      <c r="L43" s="294"/>
      <c r="M43" s="294"/>
      <c r="N43" s="294"/>
      <c r="O43" s="294"/>
      <c r="P43" s="294"/>
      <c r="Q43" s="294"/>
      <c r="R43" s="294"/>
      <c r="S43" s="294"/>
      <c r="T43" s="294"/>
      <c r="U43" s="294"/>
      <c r="V43" s="294"/>
      <c r="W43" s="294"/>
      <c r="X43" s="293"/>
      <c r="Y43" s="293"/>
      <c r="Z43" s="293"/>
      <c r="AA43" s="293"/>
      <c r="AC43" s="293"/>
      <c r="AD43" s="293"/>
      <c r="AE43" s="293"/>
      <c r="AF43" s="293"/>
      <c r="AG43" s="293"/>
      <c r="AH43" s="293"/>
      <c r="AI43" s="293"/>
      <c r="AJ43" s="293"/>
      <c r="AK43" s="293"/>
      <c r="AL43" s="293"/>
      <c r="AM43" s="293"/>
      <c r="AN43" s="293"/>
      <c r="AO43" s="293"/>
      <c r="AP43" s="293"/>
      <c r="AQ43" s="293"/>
      <c r="AR43" s="293"/>
      <c r="AS43" s="293"/>
      <c r="AT43" s="293"/>
      <c r="AU43" s="293"/>
      <c r="AV43" s="293"/>
      <c r="AW43" s="293"/>
      <c r="AX43" s="293"/>
      <c r="AY43" s="293"/>
      <c r="AZ43" s="293"/>
      <c r="BA43" s="293"/>
      <c r="BB43" s="293"/>
      <c r="BC43" s="293"/>
    </row>
    <row r="44" spans="1:55" x14ac:dyDescent="0.3">
      <c r="A44" s="293"/>
      <c r="B44" s="293"/>
      <c r="C44" s="293"/>
      <c r="D44" s="293"/>
      <c r="E44" s="294"/>
      <c r="F44" s="294"/>
      <c r="G44" s="294"/>
      <c r="H44" s="294"/>
      <c r="I44" s="294"/>
      <c r="J44" s="294"/>
      <c r="K44" s="294"/>
      <c r="L44" s="294"/>
      <c r="M44" s="294"/>
      <c r="N44" s="294"/>
      <c r="O44" s="294"/>
      <c r="P44" s="294"/>
      <c r="Q44" s="294"/>
      <c r="R44" s="294"/>
      <c r="S44" s="294"/>
      <c r="T44" s="294"/>
      <c r="U44" s="294"/>
      <c r="V44" s="294"/>
      <c r="W44" s="294"/>
      <c r="X44" s="293"/>
      <c r="Y44" s="293"/>
      <c r="Z44" s="293"/>
      <c r="AA44" s="293"/>
      <c r="AC44" s="293"/>
      <c r="AD44" s="293"/>
      <c r="AE44" s="293"/>
      <c r="AF44" s="293"/>
      <c r="AG44" s="293"/>
      <c r="AH44" s="293"/>
      <c r="AI44" s="293"/>
      <c r="AJ44" s="293"/>
      <c r="AK44" s="293"/>
      <c r="AL44" s="293"/>
      <c r="AM44" s="293"/>
      <c r="AN44" s="293"/>
      <c r="AO44" s="293"/>
      <c r="AP44" s="293"/>
      <c r="AQ44" s="293"/>
      <c r="AR44" s="293"/>
      <c r="AS44" s="293"/>
      <c r="AT44" s="293"/>
      <c r="AU44" s="293"/>
      <c r="AV44" s="293"/>
      <c r="AW44" s="293"/>
      <c r="AX44" s="293"/>
      <c r="AY44" s="293"/>
      <c r="AZ44" s="293"/>
      <c r="BA44" s="293"/>
      <c r="BB44" s="293"/>
      <c r="BC44" s="293"/>
    </row>
    <row r="45" spans="1:55" x14ac:dyDescent="0.3">
      <c r="A45" s="293"/>
      <c r="B45" s="293"/>
      <c r="C45" s="293"/>
      <c r="D45" s="293"/>
      <c r="E45" s="294"/>
      <c r="F45" s="294"/>
      <c r="G45" s="294"/>
      <c r="H45" s="294"/>
      <c r="I45" s="294"/>
      <c r="J45" s="294"/>
      <c r="K45" s="294"/>
      <c r="L45" s="294"/>
      <c r="M45" s="294"/>
      <c r="N45" s="294"/>
      <c r="O45" s="294"/>
      <c r="P45" s="294"/>
      <c r="Q45" s="294"/>
      <c r="R45" s="294"/>
      <c r="S45" s="294"/>
      <c r="T45" s="294"/>
      <c r="U45" s="294"/>
      <c r="V45" s="294"/>
      <c r="W45" s="294"/>
      <c r="X45" s="293"/>
      <c r="Y45" s="293"/>
      <c r="Z45" s="293"/>
      <c r="AA45" s="293"/>
      <c r="AC45" s="293"/>
      <c r="AD45" s="293"/>
      <c r="AE45" s="293"/>
      <c r="AF45" s="293"/>
      <c r="AG45" s="293"/>
      <c r="AH45" s="293"/>
      <c r="AI45" s="293"/>
      <c r="AJ45" s="293"/>
      <c r="AK45" s="293"/>
      <c r="AL45" s="293"/>
      <c r="AM45" s="293"/>
      <c r="AN45" s="293"/>
      <c r="AO45" s="293"/>
      <c r="AP45" s="293"/>
      <c r="AQ45" s="293"/>
      <c r="AR45" s="293"/>
      <c r="AS45" s="293"/>
      <c r="AT45" s="293"/>
      <c r="AU45" s="293"/>
      <c r="AV45" s="293"/>
      <c r="AW45" s="293"/>
      <c r="AX45" s="293"/>
      <c r="AY45" s="293"/>
      <c r="AZ45" s="293"/>
      <c r="BA45" s="293"/>
      <c r="BB45" s="293"/>
      <c r="BC45" s="293"/>
    </row>
    <row r="46" spans="1:55" x14ac:dyDescent="0.3">
      <c r="A46" s="293"/>
      <c r="B46" s="293"/>
      <c r="C46" s="293"/>
      <c r="D46" s="293"/>
      <c r="E46" s="294"/>
      <c r="F46" s="294"/>
      <c r="G46" s="294"/>
      <c r="H46" s="294"/>
      <c r="I46" s="294"/>
      <c r="J46" s="294"/>
      <c r="K46" s="294"/>
      <c r="L46" s="294"/>
      <c r="M46" s="294"/>
      <c r="N46" s="294"/>
      <c r="O46" s="294"/>
      <c r="P46" s="294"/>
      <c r="Q46" s="294"/>
      <c r="R46" s="294"/>
      <c r="S46" s="294"/>
      <c r="T46" s="294"/>
      <c r="U46" s="294"/>
      <c r="V46" s="294"/>
      <c r="W46" s="294"/>
      <c r="X46" s="293"/>
      <c r="Y46" s="293"/>
      <c r="Z46" s="293"/>
      <c r="AA46" s="293"/>
      <c r="AC46" s="293"/>
      <c r="AD46" s="293"/>
      <c r="AE46" s="293"/>
      <c r="AF46" s="293"/>
      <c r="AG46" s="293"/>
      <c r="AH46" s="293"/>
      <c r="AI46" s="293"/>
      <c r="AJ46" s="293"/>
      <c r="AK46" s="293"/>
      <c r="AL46" s="293"/>
      <c r="AM46" s="293"/>
      <c r="AN46" s="293"/>
      <c r="AO46" s="293"/>
      <c r="AP46" s="293"/>
      <c r="AQ46" s="293"/>
      <c r="AR46" s="293"/>
      <c r="AS46" s="293"/>
      <c r="AT46" s="293"/>
      <c r="AU46" s="293"/>
      <c r="AV46" s="293"/>
      <c r="AW46" s="293"/>
      <c r="AX46" s="293"/>
      <c r="AY46" s="293"/>
      <c r="AZ46" s="293"/>
      <c r="BA46" s="293"/>
      <c r="BB46" s="293"/>
      <c r="BC46" s="293"/>
    </row>
    <row r="47" spans="1:55" x14ac:dyDescent="0.3">
      <c r="A47" s="293"/>
      <c r="B47" s="293"/>
      <c r="C47" s="293"/>
      <c r="D47" s="293"/>
      <c r="E47" s="294"/>
      <c r="F47" s="294"/>
      <c r="G47" s="294"/>
      <c r="H47" s="294"/>
      <c r="I47" s="294"/>
      <c r="J47" s="294"/>
      <c r="K47" s="294"/>
      <c r="L47" s="294"/>
      <c r="M47" s="294"/>
      <c r="N47" s="294"/>
      <c r="O47" s="294"/>
      <c r="P47" s="294"/>
      <c r="Q47" s="294"/>
      <c r="R47" s="294"/>
      <c r="S47" s="294"/>
      <c r="T47" s="294"/>
      <c r="U47" s="294"/>
      <c r="V47" s="294"/>
      <c r="W47" s="294"/>
      <c r="X47" s="293"/>
      <c r="Y47" s="293"/>
      <c r="Z47" s="293"/>
      <c r="AA47" s="293"/>
      <c r="AC47" s="293"/>
      <c r="AD47" s="293"/>
      <c r="AE47" s="293"/>
      <c r="AF47" s="293"/>
      <c r="AG47" s="293"/>
      <c r="AH47" s="293"/>
      <c r="AI47" s="293"/>
      <c r="AJ47" s="293"/>
      <c r="AK47" s="293"/>
      <c r="AL47" s="293"/>
      <c r="AM47" s="293"/>
      <c r="AN47" s="293"/>
      <c r="AO47" s="293"/>
      <c r="AP47" s="293"/>
      <c r="AQ47" s="293"/>
      <c r="AR47" s="293"/>
      <c r="AS47" s="293"/>
      <c r="AT47" s="293"/>
      <c r="AU47" s="293"/>
      <c r="AV47" s="293"/>
      <c r="AW47" s="293"/>
      <c r="AX47" s="293"/>
      <c r="AY47" s="293"/>
      <c r="AZ47" s="293"/>
      <c r="BA47" s="293"/>
      <c r="BB47" s="293"/>
      <c r="BC47" s="293"/>
    </row>
    <row r="48" spans="1:55" x14ac:dyDescent="0.3">
      <c r="A48" s="293"/>
      <c r="B48" s="293"/>
      <c r="C48" s="293"/>
      <c r="D48" s="293"/>
      <c r="E48" s="294"/>
      <c r="F48" s="294"/>
      <c r="G48" s="294"/>
      <c r="H48" s="294"/>
      <c r="I48" s="294"/>
      <c r="J48" s="294"/>
      <c r="K48" s="294"/>
      <c r="L48" s="294"/>
      <c r="M48" s="294"/>
      <c r="N48" s="294"/>
      <c r="O48" s="294"/>
      <c r="P48" s="294"/>
      <c r="Q48" s="294"/>
      <c r="R48" s="294"/>
      <c r="S48" s="294"/>
      <c r="T48" s="294"/>
      <c r="U48" s="294"/>
      <c r="V48" s="294"/>
      <c r="W48" s="294"/>
      <c r="X48" s="293"/>
      <c r="Y48" s="293"/>
      <c r="Z48" s="293"/>
      <c r="AA48" s="293"/>
      <c r="AC48" s="293"/>
      <c r="AD48" s="293"/>
      <c r="AE48" s="293"/>
      <c r="AF48" s="293"/>
      <c r="AG48" s="293"/>
      <c r="AH48" s="293"/>
      <c r="AI48" s="293"/>
      <c r="AJ48" s="293"/>
      <c r="AK48" s="293"/>
      <c r="AL48" s="293"/>
      <c r="AM48" s="293"/>
      <c r="AN48" s="293"/>
      <c r="AO48" s="293"/>
      <c r="AP48" s="293"/>
      <c r="AQ48" s="293"/>
      <c r="AR48" s="293"/>
      <c r="AS48" s="293"/>
      <c r="AT48" s="293"/>
      <c r="AU48" s="293"/>
      <c r="AV48" s="293"/>
      <c r="AW48" s="293"/>
      <c r="AX48" s="293"/>
      <c r="AY48" s="293"/>
      <c r="AZ48" s="293"/>
      <c r="BA48" s="293"/>
      <c r="BB48" s="293"/>
      <c r="BC48" s="293"/>
    </row>
    <row r="49" spans="1:55" x14ac:dyDescent="0.3">
      <c r="A49" s="293"/>
      <c r="B49" s="293"/>
      <c r="C49" s="293"/>
      <c r="D49" s="293"/>
      <c r="E49" s="294"/>
      <c r="F49" s="294"/>
      <c r="G49" s="294"/>
      <c r="H49" s="294"/>
      <c r="I49" s="294"/>
      <c r="J49" s="294"/>
      <c r="K49" s="294"/>
      <c r="L49" s="294"/>
      <c r="M49" s="294"/>
      <c r="N49" s="294"/>
      <c r="O49" s="294"/>
      <c r="P49" s="294"/>
      <c r="Q49" s="294"/>
      <c r="R49" s="294"/>
      <c r="S49" s="294"/>
      <c r="T49" s="294"/>
      <c r="U49" s="294"/>
      <c r="V49" s="294"/>
      <c r="W49" s="294"/>
      <c r="X49" s="293"/>
      <c r="Y49" s="293"/>
      <c r="Z49" s="293"/>
      <c r="AA49" s="293"/>
      <c r="AC49" s="293"/>
      <c r="AD49" s="293"/>
      <c r="AE49" s="293"/>
      <c r="AF49" s="293"/>
      <c r="AG49" s="293"/>
      <c r="AH49" s="293"/>
      <c r="AI49" s="293"/>
      <c r="AJ49" s="293"/>
      <c r="AK49" s="293"/>
      <c r="AL49" s="293"/>
      <c r="AM49" s="293"/>
      <c r="AN49" s="293"/>
      <c r="AO49" s="293"/>
      <c r="AP49" s="293"/>
      <c r="AQ49" s="293"/>
      <c r="AR49" s="293"/>
      <c r="AS49" s="293"/>
      <c r="AT49" s="293"/>
      <c r="AU49" s="293"/>
      <c r="AV49" s="293"/>
      <c r="AW49" s="293"/>
      <c r="AX49" s="293"/>
      <c r="AY49" s="293"/>
      <c r="AZ49" s="293"/>
      <c r="BA49" s="293"/>
      <c r="BB49" s="293"/>
      <c r="BC49" s="293"/>
    </row>
    <row r="50" spans="1:55" x14ac:dyDescent="0.3">
      <c r="A50" s="293"/>
      <c r="B50" s="293"/>
      <c r="C50" s="293"/>
      <c r="D50" s="293"/>
      <c r="E50" s="294"/>
      <c r="F50" s="294"/>
      <c r="G50" s="294"/>
      <c r="H50" s="294"/>
      <c r="I50" s="294"/>
      <c r="J50" s="294"/>
      <c r="K50" s="294"/>
      <c r="L50" s="294"/>
      <c r="M50" s="294"/>
      <c r="N50" s="294"/>
      <c r="O50" s="294"/>
      <c r="P50" s="294"/>
      <c r="Q50" s="294"/>
      <c r="R50" s="294"/>
      <c r="S50" s="294"/>
      <c r="T50" s="294"/>
      <c r="U50" s="294"/>
      <c r="V50" s="294"/>
      <c r="W50" s="294"/>
      <c r="X50" s="293"/>
      <c r="Y50" s="293"/>
      <c r="Z50" s="293"/>
      <c r="AA50" s="293"/>
      <c r="AC50" s="293"/>
      <c r="AD50" s="293"/>
      <c r="AE50" s="293"/>
      <c r="AF50" s="293"/>
      <c r="AG50" s="293"/>
      <c r="AH50" s="293"/>
      <c r="AI50" s="293"/>
      <c r="AJ50" s="293"/>
      <c r="AK50" s="293"/>
      <c r="AL50" s="293"/>
      <c r="AM50" s="293"/>
      <c r="AN50" s="293"/>
      <c r="AO50" s="293"/>
      <c r="AP50" s="293"/>
      <c r="AQ50" s="293"/>
      <c r="AR50" s="293"/>
      <c r="AS50" s="293"/>
      <c r="AT50" s="293"/>
      <c r="AU50" s="293"/>
      <c r="AV50" s="293"/>
      <c r="AW50" s="293"/>
      <c r="AX50" s="293"/>
      <c r="AY50" s="293"/>
      <c r="AZ50" s="293"/>
      <c r="BA50" s="293"/>
      <c r="BB50" s="293"/>
      <c r="BC50" s="293"/>
    </row>
    <row r="51" spans="1:55" x14ac:dyDescent="0.3">
      <c r="A51" s="293"/>
      <c r="B51" s="293"/>
      <c r="C51" s="293"/>
      <c r="D51" s="293"/>
      <c r="E51" s="294"/>
      <c r="F51" s="294"/>
      <c r="G51" s="294"/>
      <c r="H51" s="294"/>
      <c r="I51" s="294"/>
      <c r="J51" s="294"/>
      <c r="K51" s="294"/>
      <c r="L51" s="294"/>
      <c r="M51" s="294"/>
      <c r="N51" s="294"/>
      <c r="O51" s="294"/>
      <c r="P51" s="294"/>
      <c r="Q51" s="294"/>
      <c r="R51" s="294"/>
      <c r="S51" s="294"/>
      <c r="T51" s="294"/>
      <c r="U51" s="294"/>
      <c r="V51" s="294"/>
      <c r="W51" s="294"/>
      <c r="X51" s="293"/>
      <c r="Y51" s="293"/>
      <c r="Z51" s="293"/>
      <c r="AA51" s="293"/>
      <c r="AC51" s="293"/>
      <c r="AD51" s="293"/>
      <c r="AE51" s="293"/>
      <c r="AF51" s="293"/>
      <c r="AG51" s="293"/>
      <c r="AH51" s="293"/>
      <c r="AI51" s="293"/>
      <c r="AJ51" s="293"/>
      <c r="AK51" s="293"/>
      <c r="AL51" s="293"/>
      <c r="AM51" s="293"/>
      <c r="AN51" s="293"/>
      <c r="AO51" s="293"/>
      <c r="AP51" s="293"/>
      <c r="AQ51" s="293"/>
      <c r="AR51" s="293"/>
      <c r="AS51" s="293"/>
      <c r="AT51" s="293"/>
      <c r="AU51" s="293"/>
      <c r="AV51" s="293"/>
      <c r="AW51" s="293"/>
      <c r="AX51" s="293"/>
      <c r="AY51" s="293"/>
      <c r="AZ51" s="293"/>
      <c r="BA51" s="293"/>
      <c r="BB51" s="293"/>
      <c r="BC51" s="293"/>
    </row>
    <row r="52" spans="1:55" x14ac:dyDescent="0.3">
      <c r="A52" s="293"/>
      <c r="B52" s="293"/>
      <c r="C52" s="293"/>
      <c r="D52" s="293"/>
      <c r="E52" s="294"/>
      <c r="F52" s="294"/>
      <c r="G52" s="294"/>
      <c r="H52" s="294"/>
      <c r="I52" s="294"/>
      <c r="J52" s="294"/>
      <c r="K52" s="294"/>
      <c r="L52" s="294"/>
      <c r="M52" s="294"/>
      <c r="N52" s="294"/>
      <c r="O52" s="294"/>
      <c r="P52" s="294"/>
      <c r="Q52" s="294"/>
      <c r="R52" s="294"/>
      <c r="S52" s="294"/>
      <c r="T52" s="294"/>
      <c r="U52" s="294"/>
      <c r="V52" s="294"/>
      <c r="W52" s="294"/>
      <c r="X52" s="293"/>
      <c r="Y52" s="293"/>
      <c r="Z52" s="293"/>
      <c r="AA52" s="293"/>
      <c r="AC52" s="293"/>
      <c r="AD52" s="293"/>
      <c r="AE52" s="293"/>
      <c r="AF52" s="293"/>
      <c r="AG52" s="293"/>
      <c r="AH52" s="293"/>
      <c r="AI52" s="293"/>
      <c r="AJ52" s="293"/>
      <c r="AK52" s="293"/>
      <c r="AL52" s="293"/>
      <c r="AM52" s="293"/>
      <c r="AN52" s="293"/>
      <c r="AO52" s="293"/>
      <c r="AP52" s="293"/>
      <c r="AQ52" s="293"/>
      <c r="AR52" s="293"/>
      <c r="AS52" s="293"/>
      <c r="AT52" s="293"/>
      <c r="AU52" s="293"/>
      <c r="AV52" s="293"/>
      <c r="AW52" s="293"/>
      <c r="AX52" s="293"/>
      <c r="AY52" s="293"/>
      <c r="AZ52" s="293"/>
      <c r="BA52" s="293"/>
      <c r="BB52" s="293"/>
      <c r="BC52" s="293"/>
    </row>
    <row r="53" spans="1:55" x14ac:dyDescent="0.3">
      <c r="A53" s="293"/>
      <c r="B53" s="293"/>
      <c r="C53" s="293"/>
      <c r="D53" s="293"/>
      <c r="E53" s="294"/>
      <c r="F53" s="294"/>
      <c r="G53" s="294"/>
      <c r="H53" s="294"/>
      <c r="I53" s="294"/>
      <c r="J53" s="294"/>
      <c r="K53" s="294"/>
      <c r="L53" s="294"/>
      <c r="M53" s="294"/>
      <c r="N53" s="294"/>
      <c r="O53" s="294"/>
      <c r="P53" s="294"/>
      <c r="Q53" s="294"/>
      <c r="R53" s="294"/>
      <c r="S53" s="294"/>
      <c r="T53" s="294"/>
      <c r="U53" s="294"/>
      <c r="V53" s="294"/>
      <c r="W53" s="294"/>
      <c r="X53" s="293"/>
      <c r="Y53" s="293"/>
      <c r="Z53" s="293"/>
      <c r="AA53" s="293"/>
      <c r="AC53" s="293"/>
      <c r="AD53" s="293"/>
      <c r="AE53" s="293"/>
      <c r="AF53" s="293"/>
      <c r="AG53" s="293"/>
      <c r="AH53" s="293"/>
      <c r="AI53" s="293"/>
      <c r="AJ53" s="293"/>
      <c r="AK53" s="293"/>
      <c r="AL53" s="293"/>
      <c r="AM53" s="293"/>
      <c r="AN53" s="293"/>
      <c r="AO53" s="293"/>
      <c r="AP53" s="293"/>
      <c r="AQ53" s="293"/>
      <c r="AR53" s="293"/>
      <c r="AS53" s="293"/>
      <c r="AT53" s="293"/>
      <c r="AU53" s="293"/>
      <c r="AV53" s="293"/>
      <c r="AW53" s="293"/>
      <c r="AX53" s="293"/>
      <c r="AY53" s="293"/>
      <c r="AZ53" s="293"/>
      <c r="BA53" s="293"/>
      <c r="BB53" s="293"/>
      <c r="BC53" s="293"/>
    </row>
    <row r="54" spans="1:55" x14ac:dyDescent="0.3">
      <c r="A54" s="293"/>
      <c r="B54" s="293"/>
      <c r="C54" s="293"/>
      <c r="D54" s="293"/>
      <c r="E54" s="294"/>
      <c r="F54" s="294"/>
      <c r="G54" s="294"/>
      <c r="H54" s="294"/>
      <c r="I54" s="294"/>
      <c r="J54" s="294"/>
      <c r="K54" s="294"/>
      <c r="L54" s="294"/>
      <c r="M54" s="294"/>
      <c r="N54" s="294"/>
      <c r="O54" s="294"/>
      <c r="P54" s="294"/>
      <c r="Q54" s="294"/>
      <c r="R54" s="294"/>
      <c r="S54" s="294"/>
      <c r="T54" s="294"/>
      <c r="U54" s="294"/>
      <c r="V54" s="294"/>
      <c r="W54" s="294"/>
      <c r="X54" s="293"/>
      <c r="Y54" s="293"/>
      <c r="Z54" s="293"/>
      <c r="AA54" s="293"/>
      <c r="AC54" s="293"/>
      <c r="AD54" s="293"/>
      <c r="AE54" s="293"/>
      <c r="AF54" s="293"/>
      <c r="AG54" s="293"/>
      <c r="AH54" s="293"/>
      <c r="AI54" s="293"/>
      <c r="AJ54" s="293"/>
      <c r="AK54" s="293"/>
      <c r="AL54" s="293"/>
      <c r="AM54" s="293"/>
      <c r="AN54" s="293"/>
      <c r="AO54" s="293"/>
      <c r="AP54" s="293"/>
      <c r="AQ54" s="293"/>
      <c r="AR54" s="293"/>
      <c r="AS54" s="293"/>
      <c r="AT54" s="293"/>
      <c r="AU54" s="293"/>
      <c r="AV54" s="293"/>
      <c r="AW54" s="293"/>
      <c r="AX54" s="293"/>
      <c r="AY54" s="293"/>
      <c r="AZ54" s="293"/>
      <c r="BA54" s="293"/>
      <c r="BB54" s="293"/>
      <c r="BC54" s="293"/>
    </row>
    <row r="55" spans="1:55" x14ac:dyDescent="0.3">
      <c r="A55" s="293"/>
      <c r="B55" s="293"/>
      <c r="C55" s="293"/>
      <c r="D55" s="293"/>
      <c r="E55" s="294"/>
      <c r="F55" s="294"/>
      <c r="G55" s="294"/>
      <c r="H55" s="294"/>
      <c r="I55" s="294"/>
      <c r="J55" s="294"/>
      <c r="K55" s="294"/>
      <c r="L55" s="294"/>
      <c r="M55" s="294"/>
      <c r="N55" s="294"/>
      <c r="O55" s="294"/>
      <c r="P55" s="294"/>
      <c r="Q55" s="294"/>
      <c r="R55" s="294"/>
      <c r="S55" s="294"/>
      <c r="T55" s="294"/>
      <c r="U55" s="294"/>
      <c r="V55" s="294"/>
      <c r="W55" s="294"/>
      <c r="X55" s="293"/>
      <c r="Y55" s="293"/>
      <c r="Z55" s="293"/>
      <c r="AA55" s="293"/>
      <c r="AC55" s="293"/>
      <c r="AD55" s="293"/>
      <c r="AE55" s="293"/>
      <c r="AF55" s="293"/>
      <c r="AG55" s="293"/>
      <c r="AH55" s="293"/>
      <c r="AI55" s="293"/>
      <c r="AJ55" s="293"/>
      <c r="AK55" s="293"/>
      <c r="AL55" s="293"/>
      <c r="AM55" s="293"/>
      <c r="AN55" s="293"/>
      <c r="AO55" s="293"/>
      <c r="AP55" s="293"/>
      <c r="AQ55" s="293"/>
      <c r="AR55" s="293"/>
      <c r="AS55" s="293"/>
      <c r="AT55" s="293"/>
      <c r="AU55" s="293"/>
      <c r="AV55" s="293"/>
      <c r="AW55" s="293"/>
      <c r="AX55" s="293"/>
      <c r="AY55" s="293"/>
      <c r="AZ55" s="293"/>
      <c r="BA55" s="293"/>
      <c r="BB55" s="293"/>
      <c r="BC55" s="293"/>
    </row>
    <row r="56" spans="1:55" x14ac:dyDescent="0.3">
      <c r="A56" s="293"/>
      <c r="B56" s="293"/>
      <c r="C56" s="293"/>
      <c r="D56" s="293"/>
      <c r="E56" s="294"/>
      <c r="F56" s="294"/>
      <c r="G56" s="294"/>
      <c r="H56" s="294"/>
      <c r="I56" s="294"/>
      <c r="J56" s="294"/>
      <c r="K56" s="294"/>
      <c r="L56" s="294"/>
      <c r="M56" s="294"/>
      <c r="N56" s="294"/>
      <c r="O56" s="294"/>
      <c r="P56" s="294"/>
      <c r="Q56" s="294"/>
      <c r="R56" s="294"/>
      <c r="S56" s="294"/>
      <c r="T56" s="294"/>
      <c r="U56" s="294"/>
      <c r="V56" s="294"/>
      <c r="W56" s="294"/>
      <c r="X56" s="293"/>
      <c r="Y56" s="293"/>
      <c r="Z56" s="293"/>
      <c r="AA56" s="293"/>
      <c r="AC56" s="293"/>
      <c r="AD56" s="293"/>
      <c r="AE56" s="293"/>
      <c r="AF56" s="293"/>
      <c r="AG56" s="293"/>
      <c r="AH56" s="293"/>
      <c r="AI56" s="293"/>
      <c r="AJ56" s="293"/>
      <c r="AK56" s="293"/>
      <c r="AL56" s="293"/>
      <c r="AM56" s="293"/>
      <c r="AN56" s="293"/>
      <c r="AO56" s="293"/>
      <c r="AP56" s="293"/>
      <c r="AQ56" s="293"/>
      <c r="AR56" s="293"/>
      <c r="AS56" s="293"/>
      <c r="AT56" s="293"/>
      <c r="AU56" s="293"/>
      <c r="AV56" s="293"/>
      <c r="AW56" s="293"/>
      <c r="AX56" s="293"/>
      <c r="AY56" s="293"/>
      <c r="AZ56" s="293"/>
      <c r="BA56" s="293"/>
      <c r="BB56" s="293"/>
      <c r="BC56" s="293"/>
    </row>
    <row r="57" spans="1:55" x14ac:dyDescent="0.3">
      <c r="A57" s="293"/>
      <c r="B57" s="293"/>
      <c r="C57" s="293"/>
      <c r="D57" s="293"/>
      <c r="E57" s="294"/>
      <c r="F57" s="294"/>
      <c r="G57" s="294"/>
      <c r="H57" s="294"/>
      <c r="I57" s="294"/>
      <c r="J57" s="294"/>
      <c r="K57" s="294"/>
      <c r="L57" s="294"/>
      <c r="M57" s="294"/>
      <c r="N57" s="294"/>
      <c r="O57" s="294"/>
      <c r="P57" s="294"/>
      <c r="Q57" s="294"/>
      <c r="R57" s="294"/>
      <c r="S57" s="294"/>
      <c r="T57" s="294"/>
      <c r="U57" s="294"/>
      <c r="V57" s="294"/>
      <c r="W57" s="294"/>
      <c r="X57" s="293"/>
      <c r="Y57" s="293"/>
      <c r="Z57" s="293"/>
      <c r="AA57" s="293"/>
      <c r="AC57" s="293"/>
      <c r="AD57" s="293"/>
      <c r="AE57" s="293"/>
      <c r="AF57" s="293"/>
      <c r="AG57" s="293"/>
      <c r="AH57" s="293"/>
      <c r="AI57" s="293"/>
      <c r="AJ57" s="293"/>
      <c r="AK57" s="293"/>
      <c r="AL57" s="293"/>
      <c r="AM57" s="293"/>
      <c r="AN57" s="293"/>
      <c r="AO57" s="293"/>
      <c r="AP57" s="293"/>
      <c r="AQ57" s="293"/>
      <c r="AR57" s="293"/>
      <c r="AS57" s="293"/>
      <c r="AT57" s="293"/>
      <c r="AU57" s="293"/>
      <c r="AV57" s="293"/>
      <c r="AW57" s="293"/>
      <c r="AX57" s="293"/>
      <c r="AY57" s="293"/>
      <c r="AZ57" s="293"/>
      <c r="BA57" s="293"/>
      <c r="BB57" s="293"/>
      <c r="BC57" s="293"/>
    </row>
    <row r="58" spans="1:55" x14ac:dyDescent="0.3">
      <c r="A58" s="293"/>
      <c r="B58" s="293"/>
      <c r="C58" s="293"/>
      <c r="D58" s="293"/>
      <c r="E58" s="294"/>
      <c r="F58" s="294"/>
      <c r="G58" s="294"/>
      <c r="H58" s="294"/>
      <c r="I58" s="294"/>
      <c r="J58" s="294"/>
      <c r="K58" s="294"/>
      <c r="L58" s="294"/>
      <c r="M58" s="294"/>
      <c r="N58" s="294"/>
      <c r="O58" s="294"/>
      <c r="P58" s="294"/>
      <c r="Q58" s="294"/>
      <c r="R58" s="294"/>
      <c r="S58" s="294"/>
      <c r="T58" s="294"/>
      <c r="U58" s="294"/>
      <c r="V58" s="294"/>
      <c r="W58" s="294"/>
      <c r="X58" s="293"/>
      <c r="Y58" s="293"/>
      <c r="Z58" s="293"/>
      <c r="AA58" s="293"/>
      <c r="AC58" s="293"/>
      <c r="AD58" s="293"/>
      <c r="AE58" s="293"/>
      <c r="AF58" s="293"/>
      <c r="AG58" s="293"/>
      <c r="AH58" s="293"/>
      <c r="AI58" s="293"/>
      <c r="AJ58" s="293"/>
      <c r="AK58" s="293"/>
      <c r="AL58" s="293"/>
      <c r="AM58" s="293"/>
      <c r="AN58" s="293"/>
      <c r="AO58" s="293"/>
      <c r="AP58" s="293"/>
      <c r="AQ58" s="293"/>
      <c r="AR58" s="293"/>
      <c r="AS58" s="293"/>
      <c r="AT58" s="293"/>
      <c r="AU58" s="293"/>
      <c r="AV58" s="293"/>
      <c r="AW58" s="293"/>
      <c r="AX58" s="293"/>
      <c r="AY58" s="293"/>
      <c r="AZ58" s="293"/>
      <c r="BA58" s="293"/>
      <c r="BB58" s="293"/>
      <c r="BC58" s="293"/>
    </row>
    <row r="59" spans="1:55" x14ac:dyDescent="0.3">
      <c r="A59" s="293"/>
      <c r="B59" s="293"/>
      <c r="C59" s="293"/>
      <c r="D59" s="293"/>
      <c r="E59" s="294"/>
      <c r="F59" s="294"/>
      <c r="G59" s="294"/>
      <c r="H59" s="294"/>
      <c r="I59" s="294"/>
      <c r="J59" s="294"/>
      <c r="K59" s="294"/>
      <c r="L59" s="294"/>
      <c r="M59" s="294"/>
      <c r="N59" s="294"/>
      <c r="O59" s="294"/>
      <c r="P59" s="294"/>
      <c r="Q59" s="294"/>
      <c r="R59" s="294"/>
      <c r="S59" s="294"/>
      <c r="T59" s="294"/>
      <c r="U59" s="294"/>
      <c r="V59" s="294"/>
      <c r="W59" s="294"/>
      <c r="X59" s="293"/>
      <c r="Y59" s="293"/>
      <c r="Z59" s="293"/>
      <c r="AA59" s="293"/>
      <c r="AC59" s="293"/>
      <c r="AD59" s="293"/>
      <c r="AE59" s="293"/>
      <c r="AF59" s="293"/>
      <c r="AG59" s="293"/>
      <c r="AH59" s="293"/>
      <c r="AI59" s="293"/>
      <c r="AJ59" s="293"/>
      <c r="AK59" s="293"/>
      <c r="AL59" s="293"/>
      <c r="AM59" s="293"/>
      <c r="AN59" s="293"/>
      <c r="AO59" s="293"/>
      <c r="AP59" s="293"/>
      <c r="AQ59" s="293"/>
      <c r="AR59" s="293"/>
      <c r="AS59" s="293"/>
      <c r="AT59" s="293"/>
      <c r="AU59" s="293"/>
      <c r="AV59" s="293"/>
      <c r="AW59" s="293"/>
      <c r="AX59" s="293"/>
      <c r="AY59" s="293"/>
      <c r="AZ59" s="293"/>
      <c r="BA59" s="293"/>
      <c r="BB59" s="293"/>
      <c r="BC59" s="293"/>
    </row>
    <row r="60" spans="1:55" x14ac:dyDescent="0.3">
      <c r="A60" s="293"/>
      <c r="B60" s="293"/>
      <c r="C60" s="293"/>
      <c r="D60" s="293"/>
      <c r="E60" s="294"/>
      <c r="F60" s="294"/>
      <c r="G60" s="294"/>
      <c r="H60" s="294"/>
      <c r="I60" s="294"/>
      <c r="J60" s="294"/>
      <c r="K60" s="294"/>
      <c r="L60" s="294"/>
      <c r="M60" s="294"/>
      <c r="N60" s="294"/>
      <c r="O60" s="294"/>
      <c r="P60" s="294"/>
      <c r="Q60" s="294"/>
      <c r="R60" s="294"/>
      <c r="S60" s="294"/>
      <c r="T60" s="294"/>
      <c r="U60" s="294"/>
      <c r="V60" s="294"/>
      <c r="W60" s="294"/>
      <c r="X60" s="293"/>
      <c r="Y60" s="293"/>
      <c r="Z60" s="293"/>
      <c r="AA60" s="293"/>
      <c r="AC60" s="293"/>
      <c r="AD60" s="293"/>
      <c r="AE60" s="293"/>
      <c r="AF60" s="293"/>
      <c r="AG60" s="293"/>
      <c r="AH60" s="293"/>
      <c r="AI60" s="293"/>
      <c r="AJ60" s="293"/>
      <c r="AK60" s="293"/>
      <c r="AL60" s="293"/>
      <c r="AM60" s="293"/>
      <c r="AN60" s="293"/>
      <c r="AO60" s="293"/>
      <c r="AP60" s="293"/>
      <c r="AQ60" s="293"/>
      <c r="AR60" s="293"/>
      <c r="AS60" s="293"/>
      <c r="AT60" s="293"/>
      <c r="AU60" s="293"/>
      <c r="AV60" s="293"/>
      <c r="AW60" s="293"/>
      <c r="AX60" s="293"/>
      <c r="AY60" s="293"/>
      <c r="AZ60" s="293"/>
      <c r="BA60" s="293"/>
      <c r="BB60" s="293"/>
      <c r="BC60" s="293"/>
    </row>
    <row r="61" spans="1:55" x14ac:dyDescent="0.3">
      <c r="A61" s="293"/>
      <c r="B61" s="293"/>
      <c r="C61" s="293"/>
      <c r="D61" s="293"/>
      <c r="E61" s="294"/>
      <c r="F61" s="294"/>
      <c r="G61" s="294"/>
      <c r="H61" s="294"/>
      <c r="I61" s="294"/>
      <c r="J61" s="294"/>
      <c r="K61" s="294"/>
      <c r="L61" s="294"/>
      <c r="M61" s="294"/>
      <c r="N61" s="294"/>
      <c r="O61" s="294"/>
      <c r="P61" s="294"/>
      <c r="Q61" s="294"/>
      <c r="R61" s="294"/>
      <c r="S61" s="294"/>
      <c r="T61" s="294"/>
      <c r="U61" s="294"/>
      <c r="V61" s="294"/>
      <c r="W61" s="294"/>
      <c r="X61" s="293"/>
      <c r="Y61" s="293"/>
      <c r="Z61" s="293"/>
      <c r="AA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row>
    <row r="62" spans="1:55" x14ac:dyDescent="0.3">
      <c r="A62" s="293"/>
      <c r="B62" s="293"/>
      <c r="C62" s="293"/>
      <c r="D62" s="293"/>
      <c r="E62" s="294"/>
      <c r="F62" s="294"/>
      <c r="G62" s="294"/>
      <c r="H62" s="294"/>
      <c r="I62" s="294"/>
      <c r="J62" s="294"/>
      <c r="K62" s="294"/>
      <c r="L62" s="294"/>
      <c r="M62" s="294"/>
      <c r="N62" s="294"/>
      <c r="O62" s="294"/>
      <c r="P62" s="294"/>
      <c r="Q62" s="294"/>
      <c r="R62" s="294"/>
      <c r="S62" s="294"/>
      <c r="T62" s="294"/>
      <c r="U62" s="294"/>
      <c r="V62" s="294"/>
      <c r="W62" s="294"/>
      <c r="X62" s="293"/>
      <c r="Y62" s="293"/>
      <c r="Z62" s="293"/>
      <c r="AA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row>
    <row r="63" spans="1:55" x14ac:dyDescent="0.3">
      <c r="A63" s="293"/>
      <c r="B63" s="293"/>
      <c r="C63" s="293"/>
      <c r="D63" s="293"/>
      <c r="E63" s="294"/>
      <c r="F63" s="294"/>
      <c r="G63" s="294"/>
      <c r="H63" s="294"/>
      <c r="I63" s="294"/>
      <c r="J63" s="294"/>
      <c r="K63" s="294"/>
      <c r="L63" s="294"/>
      <c r="M63" s="294"/>
      <c r="N63" s="294"/>
      <c r="O63" s="294"/>
      <c r="P63" s="294"/>
      <c r="Q63" s="294"/>
      <c r="R63" s="294"/>
      <c r="S63" s="294"/>
      <c r="T63" s="294"/>
      <c r="U63" s="294"/>
      <c r="V63" s="294"/>
      <c r="W63" s="294"/>
      <c r="X63" s="293"/>
      <c r="Y63" s="293"/>
      <c r="Z63" s="293"/>
      <c r="AA63" s="293"/>
      <c r="AC63" s="293"/>
      <c r="AD63" s="293"/>
      <c r="AE63" s="293"/>
      <c r="AF63" s="293"/>
      <c r="AG63" s="293"/>
      <c r="AH63" s="293"/>
      <c r="AI63" s="293"/>
      <c r="AJ63" s="293"/>
      <c r="AK63" s="293"/>
      <c r="AL63" s="293"/>
      <c r="AM63" s="293"/>
      <c r="AN63" s="293"/>
      <c r="AO63" s="293"/>
      <c r="AP63" s="293"/>
      <c r="AQ63" s="293"/>
      <c r="AR63" s="293"/>
      <c r="AS63" s="293"/>
      <c r="AT63" s="293"/>
      <c r="AU63" s="293"/>
      <c r="AV63" s="293"/>
      <c r="AW63" s="293"/>
      <c r="AX63" s="293"/>
      <c r="AY63" s="293"/>
      <c r="AZ63" s="293"/>
      <c r="BA63" s="293"/>
      <c r="BB63" s="293"/>
      <c r="BC63" s="293"/>
    </row>
    <row r="64" spans="1:55" x14ac:dyDescent="0.3">
      <c r="A64" s="293"/>
      <c r="B64" s="293"/>
      <c r="C64" s="293"/>
      <c r="D64" s="293"/>
      <c r="E64" s="294"/>
      <c r="F64" s="294"/>
      <c r="G64" s="294"/>
      <c r="H64" s="294"/>
      <c r="I64" s="294"/>
      <c r="J64" s="294"/>
      <c r="K64" s="294"/>
      <c r="L64" s="294"/>
      <c r="M64" s="294"/>
      <c r="N64" s="294"/>
      <c r="O64" s="294"/>
      <c r="P64" s="294"/>
      <c r="Q64" s="294"/>
      <c r="R64" s="294"/>
      <c r="S64" s="294"/>
      <c r="T64" s="294"/>
      <c r="U64" s="294"/>
      <c r="V64" s="294"/>
      <c r="W64" s="294"/>
      <c r="X64" s="293"/>
      <c r="Y64" s="293"/>
      <c r="Z64" s="293"/>
      <c r="AA64" s="293"/>
      <c r="AC64" s="293"/>
      <c r="AD64" s="293"/>
      <c r="AE64" s="293"/>
      <c r="AF64" s="293"/>
      <c r="AG64" s="293"/>
      <c r="AH64" s="293"/>
      <c r="AI64" s="293"/>
      <c r="AJ64" s="293"/>
      <c r="AK64" s="293"/>
      <c r="AL64" s="293"/>
      <c r="AM64" s="293"/>
      <c r="AN64" s="293"/>
      <c r="AO64" s="293"/>
      <c r="AP64" s="293"/>
      <c r="AQ64" s="293"/>
      <c r="AR64" s="293"/>
      <c r="AS64" s="293"/>
      <c r="AT64" s="293"/>
      <c r="AU64" s="293"/>
      <c r="AV64" s="293"/>
      <c r="AW64" s="293"/>
      <c r="AX64" s="293"/>
      <c r="AY64" s="293"/>
      <c r="AZ64" s="293"/>
      <c r="BA64" s="293"/>
      <c r="BB64" s="293"/>
      <c r="BC64" s="293"/>
    </row>
    <row r="65" spans="1:55" x14ac:dyDescent="0.3">
      <c r="A65" s="293"/>
      <c r="B65" s="293"/>
      <c r="C65" s="293"/>
      <c r="D65" s="293"/>
      <c r="E65" s="294"/>
      <c r="F65" s="294"/>
      <c r="G65" s="294"/>
      <c r="H65" s="294"/>
      <c r="I65" s="294"/>
      <c r="J65" s="294"/>
      <c r="K65" s="294"/>
      <c r="L65" s="294"/>
      <c r="M65" s="294"/>
      <c r="N65" s="294"/>
      <c r="O65" s="294"/>
      <c r="P65" s="294"/>
      <c r="Q65" s="294"/>
      <c r="R65" s="294"/>
      <c r="S65" s="294"/>
      <c r="T65" s="294"/>
      <c r="U65" s="294"/>
      <c r="V65" s="294"/>
      <c r="W65" s="294"/>
      <c r="X65" s="293"/>
      <c r="Y65" s="293"/>
      <c r="Z65" s="293"/>
      <c r="AA65" s="293"/>
      <c r="AC65" s="293"/>
      <c r="AD65" s="293"/>
      <c r="AE65" s="293"/>
      <c r="AF65" s="293"/>
      <c r="AG65" s="293"/>
      <c r="AH65" s="293"/>
      <c r="AI65" s="293"/>
      <c r="AJ65" s="293"/>
      <c r="AK65" s="293"/>
      <c r="AL65" s="293"/>
      <c r="AM65" s="293"/>
      <c r="AN65" s="293"/>
      <c r="AO65" s="293"/>
      <c r="AP65" s="293"/>
      <c r="AQ65" s="293"/>
      <c r="AR65" s="293"/>
      <c r="AS65" s="293"/>
      <c r="AT65" s="293"/>
      <c r="AU65" s="293"/>
      <c r="AV65" s="293"/>
      <c r="AW65" s="293"/>
      <c r="AX65" s="293"/>
      <c r="AY65" s="293"/>
      <c r="AZ65" s="293"/>
      <c r="BA65" s="293"/>
      <c r="BB65" s="293"/>
      <c r="BC65" s="293"/>
    </row>
    <row r="66" spans="1:55" x14ac:dyDescent="0.3">
      <c r="A66" s="293"/>
      <c r="B66" s="293"/>
      <c r="C66" s="293"/>
      <c r="D66" s="293"/>
      <c r="E66" s="294"/>
      <c r="F66" s="294"/>
      <c r="G66" s="294"/>
      <c r="H66" s="294"/>
      <c r="I66" s="294"/>
      <c r="J66" s="294"/>
      <c r="K66" s="294"/>
      <c r="L66" s="294"/>
      <c r="M66" s="294"/>
      <c r="N66" s="294"/>
      <c r="O66" s="294"/>
      <c r="P66" s="294"/>
      <c r="Q66" s="294"/>
      <c r="R66" s="294"/>
      <c r="S66" s="294"/>
      <c r="T66" s="294"/>
      <c r="U66" s="294"/>
      <c r="V66" s="294"/>
      <c r="W66" s="294"/>
      <c r="X66" s="293"/>
      <c r="Y66" s="293"/>
      <c r="Z66" s="293"/>
      <c r="AA66" s="293"/>
      <c r="AC66" s="293"/>
      <c r="AD66" s="293"/>
      <c r="AE66" s="293"/>
      <c r="AF66" s="293"/>
      <c r="AG66" s="293"/>
      <c r="AH66" s="293"/>
      <c r="AI66" s="293"/>
      <c r="AJ66" s="293"/>
      <c r="AK66" s="293"/>
      <c r="AL66" s="293"/>
      <c r="AM66" s="293"/>
      <c r="AN66" s="293"/>
      <c r="AO66" s="293"/>
      <c r="AP66" s="293"/>
      <c r="AQ66" s="293"/>
      <c r="AR66" s="293"/>
      <c r="AS66" s="293"/>
      <c r="AT66" s="293"/>
      <c r="AU66" s="293"/>
      <c r="AV66" s="293"/>
      <c r="AW66" s="293"/>
      <c r="AX66" s="293"/>
      <c r="AY66" s="293"/>
      <c r="AZ66" s="293"/>
      <c r="BA66" s="293"/>
      <c r="BB66" s="293"/>
      <c r="BC66" s="293"/>
    </row>
    <row r="67" spans="1:55" x14ac:dyDescent="0.3">
      <c r="A67" s="293"/>
      <c r="B67" s="293"/>
      <c r="C67" s="293"/>
      <c r="D67" s="293"/>
      <c r="E67" s="294"/>
      <c r="F67" s="294"/>
      <c r="G67" s="294"/>
      <c r="H67" s="294"/>
      <c r="I67" s="294"/>
      <c r="J67" s="294"/>
      <c r="K67" s="294"/>
      <c r="L67" s="294"/>
      <c r="M67" s="294"/>
      <c r="N67" s="294"/>
      <c r="O67" s="294"/>
      <c r="P67" s="294"/>
      <c r="Q67" s="294"/>
      <c r="R67" s="294"/>
      <c r="S67" s="294"/>
      <c r="T67" s="294"/>
      <c r="U67" s="294"/>
      <c r="V67" s="294"/>
      <c r="W67" s="294"/>
      <c r="X67" s="293"/>
      <c r="Y67" s="293"/>
      <c r="Z67" s="293"/>
      <c r="AA67" s="293"/>
      <c r="AC67" s="293"/>
      <c r="AD67" s="293"/>
      <c r="AE67" s="293"/>
      <c r="AF67" s="293"/>
      <c r="AG67" s="293"/>
      <c r="AH67" s="293"/>
      <c r="AI67" s="293"/>
      <c r="AJ67" s="293"/>
      <c r="AK67" s="293"/>
      <c r="AL67" s="293"/>
      <c r="AM67" s="293"/>
      <c r="AN67" s="293"/>
      <c r="AO67" s="293"/>
      <c r="AP67" s="293"/>
      <c r="AQ67" s="293"/>
      <c r="AR67" s="293"/>
      <c r="AS67" s="293"/>
      <c r="AT67" s="293"/>
      <c r="AU67" s="293"/>
      <c r="AV67" s="293"/>
      <c r="AW67" s="293"/>
      <c r="AX67" s="293"/>
      <c r="AY67" s="293"/>
      <c r="AZ67" s="293"/>
      <c r="BA67" s="293"/>
      <c r="BB67" s="293"/>
      <c r="BC67" s="293"/>
    </row>
    <row r="68" spans="1:55" x14ac:dyDescent="0.3">
      <c r="A68" s="293"/>
      <c r="B68" s="293"/>
      <c r="C68" s="293"/>
      <c r="D68" s="293"/>
      <c r="E68" s="294"/>
      <c r="F68" s="294"/>
      <c r="G68" s="294"/>
      <c r="H68" s="294"/>
      <c r="I68" s="294"/>
      <c r="J68" s="294"/>
      <c r="K68" s="294"/>
      <c r="L68" s="294"/>
      <c r="M68" s="294"/>
      <c r="N68" s="294"/>
      <c r="O68" s="294"/>
      <c r="P68" s="294"/>
      <c r="Q68" s="294"/>
      <c r="R68" s="294"/>
      <c r="S68" s="294"/>
      <c r="T68" s="294"/>
      <c r="U68" s="294"/>
      <c r="V68" s="294"/>
      <c r="W68" s="294"/>
      <c r="X68" s="293"/>
      <c r="Y68" s="293"/>
      <c r="Z68" s="293"/>
      <c r="AA68" s="293"/>
      <c r="AC68" s="293"/>
      <c r="AD68" s="293"/>
      <c r="AE68" s="293"/>
      <c r="AF68" s="293"/>
      <c r="AG68" s="293"/>
      <c r="AH68" s="293"/>
      <c r="AI68" s="293"/>
      <c r="AJ68" s="293"/>
      <c r="AK68" s="293"/>
      <c r="AL68" s="293"/>
      <c r="AM68" s="293"/>
      <c r="AN68" s="293"/>
      <c r="AO68" s="293"/>
      <c r="AP68" s="293"/>
      <c r="AQ68" s="293"/>
      <c r="AR68" s="293"/>
      <c r="AS68" s="293"/>
      <c r="AT68" s="293"/>
      <c r="AU68" s="293"/>
      <c r="AV68" s="293"/>
      <c r="AW68" s="293"/>
      <c r="AX68" s="293"/>
      <c r="AY68" s="293"/>
      <c r="AZ68" s="293"/>
      <c r="BA68" s="293"/>
      <c r="BB68" s="293"/>
      <c r="BC68" s="293"/>
    </row>
    <row r="69" spans="1:55" x14ac:dyDescent="0.3">
      <c r="A69" s="293"/>
      <c r="B69" s="293"/>
      <c r="C69" s="293"/>
      <c r="D69" s="293"/>
      <c r="E69" s="294"/>
      <c r="F69" s="294"/>
      <c r="G69" s="294"/>
      <c r="H69" s="294"/>
      <c r="I69" s="294"/>
      <c r="J69" s="294"/>
      <c r="K69" s="294"/>
      <c r="L69" s="294"/>
      <c r="M69" s="294"/>
      <c r="N69" s="294"/>
      <c r="O69" s="294"/>
      <c r="P69" s="294"/>
      <c r="Q69" s="294"/>
      <c r="R69" s="294"/>
      <c r="S69" s="294"/>
      <c r="T69" s="294"/>
      <c r="U69" s="294"/>
      <c r="V69" s="294"/>
      <c r="W69" s="294"/>
      <c r="X69" s="293"/>
      <c r="Y69" s="293"/>
      <c r="Z69" s="293"/>
      <c r="AA69" s="293"/>
      <c r="AC69" s="293"/>
      <c r="AD69" s="293"/>
      <c r="AE69" s="293"/>
      <c r="AF69" s="293"/>
      <c r="AG69" s="293"/>
      <c r="AH69" s="293"/>
      <c r="AI69" s="293"/>
      <c r="AJ69" s="293"/>
      <c r="AK69" s="293"/>
      <c r="AL69" s="293"/>
      <c r="AM69" s="293"/>
      <c r="AN69" s="293"/>
      <c r="AO69" s="293"/>
      <c r="AP69" s="293"/>
      <c r="AQ69" s="293"/>
      <c r="AR69" s="293"/>
      <c r="AS69" s="293"/>
      <c r="AT69" s="293"/>
      <c r="AU69" s="293"/>
      <c r="AV69" s="293"/>
      <c r="AW69" s="293"/>
      <c r="AX69" s="293"/>
      <c r="AY69" s="293"/>
      <c r="AZ69" s="293"/>
      <c r="BA69" s="293"/>
      <c r="BB69" s="293"/>
      <c r="BC69" s="293"/>
    </row>
    <row r="70" spans="1:55" x14ac:dyDescent="0.3">
      <c r="A70" s="293"/>
      <c r="B70" s="293"/>
      <c r="C70" s="293"/>
      <c r="D70" s="293"/>
      <c r="E70" s="294"/>
      <c r="F70" s="294"/>
      <c r="G70" s="294"/>
      <c r="H70" s="294"/>
      <c r="I70" s="294"/>
      <c r="J70" s="294"/>
      <c r="K70" s="294"/>
      <c r="L70" s="294"/>
      <c r="M70" s="294"/>
      <c r="N70" s="294"/>
      <c r="O70" s="294"/>
      <c r="P70" s="294"/>
      <c r="Q70" s="294"/>
      <c r="R70" s="294"/>
      <c r="S70" s="294"/>
      <c r="T70" s="294"/>
      <c r="U70" s="294"/>
      <c r="V70" s="294"/>
      <c r="W70" s="294"/>
      <c r="X70" s="293"/>
      <c r="Y70" s="293"/>
      <c r="Z70" s="293"/>
      <c r="AA70" s="293"/>
      <c r="AC70" s="293"/>
      <c r="AD70" s="293"/>
      <c r="AE70" s="293"/>
      <c r="AF70" s="293"/>
      <c r="AG70" s="293"/>
      <c r="AH70" s="293"/>
      <c r="AI70" s="293"/>
      <c r="AJ70" s="293"/>
      <c r="AK70" s="293"/>
      <c r="AL70" s="293"/>
      <c r="AM70" s="293"/>
      <c r="AN70" s="293"/>
      <c r="AO70" s="293"/>
      <c r="AP70" s="293"/>
      <c r="AQ70" s="293"/>
      <c r="AR70" s="293"/>
      <c r="AS70" s="293"/>
      <c r="AT70" s="293"/>
      <c r="AU70" s="293"/>
      <c r="AV70" s="293"/>
      <c r="AW70" s="293"/>
      <c r="AX70" s="293"/>
      <c r="AY70" s="293"/>
      <c r="AZ70" s="293"/>
      <c r="BA70" s="293"/>
      <c r="BB70" s="293"/>
      <c r="BC70" s="293"/>
    </row>
    <row r="71" spans="1:55" x14ac:dyDescent="0.3">
      <c r="A71" s="293"/>
      <c r="B71" s="293"/>
      <c r="C71" s="293"/>
      <c r="D71" s="293"/>
      <c r="E71" s="294"/>
      <c r="F71" s="294"/>
      <c r="G71" s="294"/>
      <c r="H71" s="294"/>
      <c r="I71" s="294"/>
      <c r="J71" s="294"/>
      <c r="K71" s="294"/>
      <c r="L71" s="294"/>
      <c r="M71" s="294"/>
      <c r="N71" s="294"/>
      <c r="O71" s="294"/>
      <c r="P71" s="294"/>
      <c r="Q71" s="294"/>
      <c r="R71" s="294"/>
      <c r="S71" s="294"/>
      <c r="T71" s="294"/>
      <c r="U71" s="294"/>
      <c r="V71" s="294"/>
      <c r="W71" s="294"/>
      <c r="X71" s="293"/>
      <c r="Y71" s="293"/>
      <c r="Z71" s="293"/>
      <c r="AA71" s="293"/>
      <c r="AC71" s="293"/>
      <c r="AD71" s="293"/>
      <c r="AE71" s="293"/>
      <c r="AF71" s="293"/>
      <c r="AG71" s="293"/>
      <c r="AH71" s="293"/>
      <c r="AI71" s="293"/>
      <c r="AJ71" s="293"/>
      <c r="AK71" s="293"/>
      <c r="AL71" s="293"/>
      <c r="AM71" s="293"/>
      <c r="AN71" s="293"/>
      <c r="AO71" s="293"/>
      <c r="AP71" s="293"/>
      <c r="AQ71" s="293"/>
      <c r="AR71" s="293"/>
      <c r="AS71" s="293"/>
      <c r="AT71" s="293"/>
      <c r="AU71" s="293"/>
      <c r="AV71" s="293"/>
      <c r="AW71" s="293"/>
      <c r="AX71" s="293"/>
      <c r="AY71" s="293"/>
      <c r="AZ71" s="293"/>
      <c r="BA71" s="293"/>
      <c r="BB71" s="293"/>
      <c r="BC71" s="293"/>
    </row>
    <row r="72" spans="1:55" x14ac:dyDescent="0.3">
      <c r="A72" s="293"/>
      <c r="B72" s="293"/>
      <c r="C72" s="293"/>
      <c r="D72" s="293"/>
      <c r="E72" s="294"/>
      <c r="F72" s="294"/>
      <c r="G72" s="294"/>
      <c r="H72" s="294"/>
      <c r="I72" s="294"/>
      <c r="J72" s="294"/>
      <c r="K72" s="294"/>
      <c r="L72" s="294"/>
      <c r="M72" s="294"/>
      <c r="N72" s="294"/>
      <c r="O72" s="294"/>
      <c r="P72" s="294"/>
      <c r="Q72" s="294"/>
      <c r="R72" s="294"/>
      <c r="S72" s="294"/>
      <c r="T72" s="294"/>
      <c r="U72" s="294"/>
      <c r="V72" s="294"/>
      <c r="W72" s="294"/>
      <c r="X72" s="293"/>
      <c r="Y72" s="293"/>
      <c r="Z72" s="293"/>
      <c r="AA72" s="293"/>
      <c r="AC72" s="293"/>
      <c r="AD72" s="293"/>
      <c r="AE72" s="293"/>
      <c r="AF72" s="293"/>
      <c r="AG72" s="293"/>
      <c r="AH72" s="293"/>
      <c r="AI72" s="293"/>
      <c r="AJ72" s="293"/>
      <c r="AK72" s="293"/>
      <c r="AL72" s="293"/>
      <c r="AM72" s="293"/>
      <c r="AN72" s="293"/>
      <c r="AO72" s="293"/>
      <c r="AP72" s="293"/>
      <c r="AQ72" s="293"/>
      <c r="AR72" s="293"/>
      <c r="AS72" s="293"/>
      <c r="AT72" s="293"/>
      <c r="AU72" s="293"/>
      <c r="AV72" s="293"/>
      <c r="AW72" s="293"/>
      <c r="AX72" s="293"/>
      <c r="AY72" s="293"/>
      <c r="AZ72" s="293"/>
      <c r="BA72" s="293"/>
      <c r="BB72" s="293"/>
      <c r="BC72" s="293"/>
    </row>
    <row r="73" spans="1:55" x14ac:dyDescent="0.3">
      <c r="A73" s="293"/>
      <c r="B73" s="293"/>
      <c r="C73" s="293"/>
      <c r="D73" s="293"/>
      <c r="E73" s="294"/>
      <c r="F73" s="294"/>
      <c r="G73" s="294"/>
      <c r="H73" s="294"/>
      <c r="I73" s="294"/>
      <c r="J73" s="294"/>
      <c r="K73" s="294"/>
      <c r="L73" s="294"/>
      <c r="M73" s="294"/>
      <c r="N73" s="294"/>
      <c r="O73" s="294"/>
      <c r="P73" s="294"/>
      <c r="Q73" s="294"/>
      <c r="R73" s="294"/>
      <c r="S73" s="294"/>
      <c r="T73" s="294"/>
      <c r="U73" s="294"/>
      <c r="V73" s="294"/>
      <c r="W73" s="294"/>
      <c r="X73" s="293"/>
      <c r="Y73" s="293"/>
      <c r="Z73" s="293"/>
      <c r="AA73" s="293"/>
      <c r="AC73" s="293"/>
      <c r="AD73" s="293"/>
      <c r="AE73" s="293"/>
      <c r="AF73" s="293"/>
      <c r="AG73" s="293"/>
      <c r="AH73" s="293"/>
      <c r="AI73" s="293"/>
      <c r="AJ73" s="293"/>
      <c r="AK73" s="293"/>
      <c r="AL73" s="293"/>
      <c r="AM73" s="293"/>
      <c r="AN73" s="293"/>
      <c r="AO73" s="293"/>
      <c r="AP73" s="293"/>
      <c r="AQ73" s="293"/>
      <c r="AR73" s="293"/>
      <c r="AS73" s="293"/>
      <c r="AT73" s="293"/>
      <c r="AU73" s="293"/>
      <c r="AV73" s="293"/>
      <c r="AW73" s="293"/>
      <c r="AX73" s="293"/>
      <c r="AY73" s="293"/>
      <c r="AZ73" s="293"/>
      <c r="BA73" s="293"/>
      <c r="BB73" s="293"/>
      <c r="BC73" s="293"/>
    </row>
    <row r="74" spans="1:55" x14ac:dyDescent="0.3">
      <c r="A74" s="293"/>
      <c r="B74" s="293"/>
      <c r="C74" s="293"/>
      <c r="D74" s="293"/>
      <c r="E74" s="294"/>
      <c r="F74" s="294"/>
      <c r="G74" s="294"/>
      <c r="H74" s="294"/>
      <c r="I74" s="294"/>
      <c r="J74" s="294"/>
      <c r="K74" s="294"/>
      <c r="L74" s="294"/>
      <c r="M74" s="294"/>
      <c r="N74" s="294"/>
      <c r="O74" s="294"/>
      <c r="P74" s="294"/>
      <c r="Q74" s="294"/>
      <c r="R74" s="294"/>
      <c r="S74" s="294"/>
      <c r="T74" s="294"/>
      <c r="U74" s="294"/>
      <c r="V74" s="294"/>
      <c r="W74" s="294"/>
      <c r="X74" s="293"/>
      <c r="Y74" s="293"/>
      <c r="Z74" s="293"/>
      <c r="AA74" s="293"/>
      <c r="AC74" s="293"/>
      <c r="AD74" s="293"/>
      <c r="AE74" s="293"/>
      <c r="AF74" s="293"/>
      <c r="AG74" s="293"/>
      <c r="AH74" s="293"/>
      <c r="AI74" s="293"/>
      <c r="AJ74" s="293"/>
      <c r="AK74" s="293"/>
      <c r="AL74" s="293"/>
      <c r="AM74" s="293"/>
      <c r="AN74" s="293"/>
      <c r="AO74" s="293"/>
      <c r="AP74" s="293"/>
      <c r="AQ74" s="293"/>
      <c r="AR74" s="293"/>
      <c r="AS74" s="293"/>
      <c r="AT74" s="293"/>
      <c r="AU74" s="293"/>
      <c r="AV74" s="293"/>
      <c r="AW74" s="293"/>
      <c r="AX74" s="293"/>
      <c r="AY74" s="293"/>
      <c r="AZ74" s="293"/>
      <c r="BA74" s="293"/>
      <c r="BB74" s="293"/>
      <c r="BC74" s="293"/>
    </row>
    <row r="75" spans="1:55" x14ac:dyDescent="0.3">
      <c r="A75" s="293"/>
      <c r="B75" s="293"/>
      <c r="C75" s="293"/>
      <c r="D75" s="293"/>
      <c r="E75" s="294"/>
      <c r="F75" s="294"/>
      <c r="G75" s="294"/>
      <c r="H75" s="294"/>
      <c r="I75" s="294"/>
      <c r="J75" s="294"/>
      <c r="K75" s="294"/>
      <c r="L75" s="294"/>
      <c r="M75" s="294"/>
      <c r="N75" s="294"/>
      <c r="O75" s="294"/>
      <c r="P75" s="294"/>
      <c r="Q75" s="294"/>
      <c r="R75" s="294"/>
      <c r="S75" s="294"/>
      <c r="T75" s="294"/>
      <c r="U75" s="294"/>
      <c r="V75" s="294"/>
      <c r="W75" s="294"/>
      <c r="X75" s="293"/>
      <c r="Y75" s="293"/>
      <c r="Z75" s="293"/>
      <c r="AA75" s="293"/>
      <c r="AC75" s="293"/>
      <c r="AD75" s="293"/>
      <c r="AE75" s="293"/>
      <c r="AF75" s="293"/>
      <c r="AG75" s="293"/>
      <c r="AH75" s="293"/>
      <c r="AI75" s="293"/>
      <c r="AJ75" s="293"/>
      <c r="AK75" s="293"/>
      <c r="AL75" s="293"/>
      <c r="AM75" s="293"/>
      <c r="AN75" s="293"/>
      <c r="AO75" s="293"/>
      <c r="AP75" s="293"/>
      <c r="AQ75" s="293"/>
      <c r="AR75" s="293"/>
      <c r="AS75" s="293"/>
      <c r="AT75" s="293"/>
      <c r="AU75" s="293"/>
      <c r="AV75" s="293"/>
      <c r="AW75" s="293"/>
      <c r="AX75" s="293"/>
      <c r="AY75" s="293"/>
      <c r="AZ75" s="293"/>
      <c r="BA75" s="293"/>
      <c r="BB75" s="293"/>
      <c r="BC75" s="293"/>
    </row>
    <row r="76" spans="1:55" x14ac:dyDescent="0.3">
      <c r="A76" s="293"/>
      <c r="B76" s="293"/>
      <c r="C76" s="293"/>
      <c r="D76" s="293"/>
      <c r="E76" s="294"/>
      <c r="F76" s="294"/>
      <c r="G76" s="294"/>
      <c r="H76" s="294"/>
      <c r="I76" s="294"/>
      <c r="J76" s="294"/>
      <c r="K76" s="294"/>
      <c r="L76" s="294"/>
      <c r="M76" s="294"/>
      <c r="N76" s="294"/>
      <c r="O76" s="294"/>
      <c r="P76" s="294"/>
      <c r="Q76" s="294"/>
      <c r="R76" s="294"/>
      <c r="S76" s="294"/>
      <c r="T76" s="294"/>
      <c r="U76" s="294"/>
      <c r="V76" s="294"/>
      <c r="W76" s="294"/>
      <c r="X76" s="293"/>
      <c r="Y76" s="293"/>
      <c r="Z76" s="293"/>
      <c r="AA76" s="293"/>
      <c r="AC76" s="293"/>
      <c r="AD76" s="293"/>
      <c r="AE76" s="293"/>
      <c r="AF76" s="293"/>
      <c r="AG76" s="293"/>
      <c r="AH76" s="293"/>
      <c r="AI76" s="293"/>
      <c r="AJ76" s="293"/>
      <c r="AK76" s="293"/>
      <c r="AL76" s="293"/>
      <c r="AM76" s="293"/>
      <c r="AN76" s="293"/>
      <c r="AO76" s="293"/>
      <c r="AP76" s="293"/>
      <c r="AQ76" s="293"/>
      <c r="AR76" s="293"/>
      <c r="AS76" s="293"/>
      <c r="AT76" s="293"/>
      <c r="AU76" s="293"/>
      <c r="AV76" s="293"/>
      <c r="AW76" s="293"/>
      <c r="AX76" s="293"/>
      <c r="AY76" s="293"/>
      <c r="AZ76" s="293"/>
      <c r="BA76" s="293"/>
      <c r="BB76" s="293"/>
      <c r="BC76" s="293"/>
    </row>
    <row r="77" spans="1:55" x14ac:dyDescent="0.3">
      <c r="A77" s="293"/>
      <c r="B77" s="293"/>
      <c r="C77" s="293"/>
      <c r="D77" s="293"/>
      <c r="E77" s="294"/>
      <c r="F77" s="294"/>
      <c r="G77" s="294"/>
      <c r="H77" s="294"/>
      <c r="I77" s="294"/>
      <c r="J77" s="294"/>
      <c r="K77" s="294"/>
      <c r="L77" s="294"/>
      <c r="M77" s="294"/>
      <c r="N77" s="294"/>
      <c r="O77" s="294"/>
      <c r="P77" s="294"/>
      <c r="Q77" s="294"/>
      <c r="R77" s="294"/>
      <c r="S77" s="294"/>
      <c r="T77" s="294"/>
      <c r="U77" s="294"/>
      <c r="V77" s="294"/>
      <c r="W77" s="294"/>
      <c r="X77" s="293"/>
      <c r="Y77" s="293"/>
      <c r="Z77" s="293"/>
      <c r="AA77" s="293"/>
      <c r="AC77" s="293"/>
      <c r="AD77" s="293"/>
      <c r="AE77" s="293"/>
      <c r="AF77" s="293"/>
      <c r="AG77" s="293"/>
      <c r="AH77" s="293"/>
      <c r="AI77" s="293"/>
      <c r="AJ77" s="293"/>
      <c r="AK77" s="293"/>
      <c r="AL77" s="293"/>
      <c r="AM77" s="293"/>
      <c r="AN77" s="293"/>
      <c r="AO77" s="293"/>
      <c r="AP77" s="293"/>
      <c r="AQ77" s="293"/>
      <c r="AR77" s="293"/>
      <c r="AS77" s="293"/>
      <c r="AT77" s="293"/>
      <c r="AU77" s="293"/>
      <c r="AV77" s="293"/>
      <c r="AW77" s="293"/>
      <c r="AX77" s="293"/>
      <c r="AY77" s="293"/>
      <c r="AZ77" s="293"/>
      <c r="BA77" s="293"/>
      <c r="BB77" s="293"/>
      <c r="BC77" s="293"/>
    </row>
    <row r="78" spans="1:55" x14ac:dyDescent="0.3">
      <c r="A78" s="293"/>
      <c r="B78" s="293"/>
      <c r="C78" s="293"/>
      <c r="D78" s="293"/>
      <c r="E78" s="294"/>
      <c r="F78" s="294"/>
      <c r="G78" s="294"/>
      <c r="H78" s="294"/>
      <c r="I78" s="294"/>
      <c r="J78" s="294"/>
      <c r="K78" s="294"/>
      <c r="L78" s="294"/>
      <c r="M78" s="294"/>
      <c r="N78" s="294"/>
      <c r="O78" s="294"/>
      <c r="P78" s="294"/>
      <c r="Q78" s="294"/>
      <c r="R78" s="294"/>
      <c r="S78" s="294"/>
      <c r="T78" s="294"/>
      <c r="U78" s="294"/>
      <c r="V78" s="294"/>
      <c r="W78" s="294"/>
      <c r="X78" s="293"/>
      <c r="Y78" s="293"/>
      <c r="Z78" s="293"/>
      <c r="AA78" s="293"/>
      <c r="AC78" s="293"/>
      <c r="AD78" s="293"/>
      <c r="AE78" s="293"/>
      <c r="AF78" s="293"/>
      <c r="AG78" s="293"/>
      <c r="AH78" s="293"/>
      <c r="AI78" s="293"/>
      <c r="AJ78" s="293"/>
      <c r="AK78" s="293"/>
      <c r="AL78" s="293"/>
      <c r="AM78" s="293"/>
      <c r="AN78" s="293"/>
      <c r="AO78" s="293"/>
      <c r="AP78" s="293"/>
      <c r="AQ78" s="293"/>
      <c r="AR78" s="293"/>
      <c r="AS78" s="293"/>
      <c r="AT78" s="293"/>
      <c r="AU78" s="293"/>
      <c r="AV78" s="293"/>
      <c r="AW78" s="293"/>
      <c r="AX78" s="293"/>
      <c r="AY78" s="293"/>
      <c r="AZ78" s="293"/>
      <c r="BA78" s="293"/>
      <c r="BB78" s="293"/>
      <c r="BC78" s="293"/>
    </row>
    <row r="79" spans="1:55" x14ac:dyDescent="0.3">
      <c r="A79" s="293"/>
      <c r="B79" s="293"/>
      <c r="C79" s="293"/>
      <c r="D79" s="293"/>
      <c r="E79" s="294"/>
      <c r="F79" s="294"/>
      <c r="G79" s="294"/>
      <c r="H79" s="294"/>
      <c r="I79" s="294"/>
      <c r="J79" s="294"/>
      <c r="K79" s="294"/>
      <c r="L79" s="294"/>
      <c r="M79" s="294"/>
      <c r="N79" s="294"/>
      <c r="O79" s="294"/>
      <c r="P79" s="294"/>
      <c r="Q79" s="294"/>
      <c r="R79" s="294"/>
      <c r="S79" s="294"/>
      <c r="T79" s="294"/>
      <c r="U79" s="294"/>
      <c r="V79" s="294"/>
      <c r="W79" s="294"/>
      <c r="X79" s="293"/>
      <c r="Y79" s="293"/>
      <c r="Z79" s="293"/>
      <c r="AA79" s="293"/>
      <c r="AC79" s="293"/>
      <c r="AD79" s="293"/>
      <c r="AE79" s="293"/>
      <c r="AF79" s="293"/>
      <c r="AG79" s="293"/>
      <c r="AH79" s="293"/>
      <c r="AI79" s="293"/>
      <c r="AJ79" s="293"/>
      <c r="AK79" s="293"/>
      <c r="AL79" s="293"/>
      <c r="AM79" s="293"/>
      <c r="AN79" s="293"/>
      <c r="AO79" s="293"/>
      <c r="AP79" s="293"/>
      <c r="AQ79" s="293"/>
      <c r="AR79" s="293"/>
      <c r="AS79" s="293"/>
      <c r="AT79" s="293"/>
      <c r="AU79" s="293"/>
      <c r="AV79" s="293"/>
      <c r="AW79" s="293"/>
      <c r="AX79" s="293"/>
      <c r="AY79" s="293"/>
      <c r="AZ79" s="293"/>
      <c r="BA79" s="293"/>
      <c r="BB79" s="293"/>
      <c r="BC79" s="293"/>
    </row>
    <row r="80" spans="1:55" x14ac:dyDescent="0.3">
      <c r="A80" s="293"/>
      <c r="B80" s="293"/>
      <c r="C80" s="293"/>
      <c r="D80" s="293"/>
      <c r="E80" s="294"/>
      <c r="F80" s="294"/>
      <c r="G80" s="294"/>
      <c r="H80" s="294"/>
      <c r="I80" s="294"/>
      <c r="J80" s="294"/>
      <c r="K80" s="294"/>
      <c r="L80" s="294"/>
      <c r="M80" s="294"/>
      <c r="N80" s="294"/>
      <c r="O80" s="294"/>
      <c r="P80" s="294"/>
      <c r="Q80" s="294"/>
      <c r="R80" s="294"/>
      <c r="S80" s="294"/>
      <c r="T80" s="294"/>
      <c r="U80" s="294"/>
      <c r="V80" s="294"/>
      <c r="W80" s="294"/>
      <c r="X80" s="293"/>
      <c r="Y80" s="293"/>
      <c r="Z80" s="293"/>
      <c r="AA80" s="293"/>
      <c r="AC80" s="293"/>
      <c r="AD80" s="293"/>
      <c r="AE80" s="293"/>
      <c r="AF80" s="293"/>
      <c r="AG80" s="293"/>
      <c r="AH80" s="293"/>
      <c r="AI80" s="293"/>
      <c r="AJ80" s="293"/>
      <c r="AK80" s="293"/>
      <c r="AL80" s="293"/>
      <c r="AM80" s="293"/>
      <c r="AN80" s="293"/>
      <c r="AO80" s="293"/>
      <c r="AP80" s="293"/>
      <c r="AQ80" s="293"/>
      <c r="AR80" s="293"/>
      <c r="AS80" s="293"/>
      <c r="AT80" s="293"/>
      <c r="AU80" s="293"/>
      <c r="AV80" s="293"/>
      <c r="AW80" s="293"/>
      <c r="AX80" s="293"/>
      <c r="AY80" s="293"/>
      <c r="AZ80" s="293"/>
      <c r="BA80" s="293"/>
      <c r="BB80" s="293"/>
      <c r="BC80" s="293"/>
    </row>
    <row r="81" spans="1:55" x14ac:dyDescent="0.3">
      <c r="A81" s="293"/>
      <c r="B81" s="293"/>
      <c r="C81" s="293"/>
      <c r="D81" s="293"/>
      <c r="E81" s="294"/>
      <c r="F81" s="294"/>
      <c r="G81" s="294"/>
      <c r="H81" s="294"/>
      <c r="I81" s="294"/>
      <c r="J81" s="294"/>
      <c r="K81" s="294"/>
      <c r="L81" s="294"/>
      <c r="M81" s="294"/>
      <c r="N81" s="294"/>
      <c r="O81" s="294"/>
      <c r="P81" s="294"/>
      <c r="Q81" s="294"/>
      <c r="R81" s="294"/>
      <c r="S81" s="294"/>
      <c r="T81" s="294"/>
      <c r="U81" s="294"/>
      <c r="V81" s="294"/>
      <c r="W81" s="294"/>
      <c r="X81" s="293"/>
      <c r="Y81" s="293"/>
      <c r="Z81" s="293"/>
      <c r="AA81" s="293"/>
      <c r="AC81" s="293"/>
      <c r="AD81" s="293"/>
      <c r="AE81" s="293"/>
      <c r="AF81" s="293"/>
      <c r="AG81" s="293"/>
      <c r="AH81" s="293"/>
      <c r="AI81" s="293"/>
      <c r="AJ81" s="293"/>
      <c r="AK81" s="293"/>
      <c r="AL81" s="293"/>
      <c r="AM81" s="293"/>
      <c r="AN81" s="293"/>
      <c r="AO81" s="293"/>
      <c r="AP81" s="293"/>
      <c r="AQ81" s="293"/>
      <c r="AR81" s="293"/>
      <c r="AS81" s="293"/>
      <c r="AT81" s="293"/>
      <c r="AU81" s="293"/>
      <c r="AV81" s="293"/>
      <c r="AW81" s="293"/>
      <c r="AX81" s="293"/>
      <c r="AY81" s="293"/>
      <c r="AZ81" s="293"/>
      <c r="BA81" s="293"/>
      <c r="BB81" s="293"/>
      <c r="BC81" s="293"/>
    </row>
    <row r="82" spans="1:55" x14ac:dyDescent="0.3">
      <c r="A82" s="293"/>
      <c r="B82" s="293"/>
      <c r="C82" s="293"/>
      <c r="D82" s="293"/>
      <c r="E82" s="294"/>
      <c r="F82" s="294"/>
      <c r="G82" s="294"/>
      <c r="H82" s="294"/>
      <c r="I82" s="294"/>
      <c r="J82" s="294"/>
      <c r="K82" s="294"/>
      <c r="L82" s="294"/>
      <c r="M82" s="294"/>
      <c r="N82" s="294"/>
      <c r="O82" s="294"/>
      <c r="P82" s="294"/>
      <c r="Q82" s="294"/>
      <c r="R82" s="294"/>
      <c r="S82" s="294"/>
      <c r="T82" s="294"/>
      <c r="U82" s="294"/>
      <c r="V82" s="294"/>
      <c r="W82" s="294"/>
      <c r="X82" s="293"/>
      <c r="Y82" s="293"/>
      <c r="Z82" s="293"/>
      <c r="AA82" s="293"/>
      <c r="AC82" s="293"/>
      <c r="AD82" s="293"/>
      <c r="AE82" s="293"/>
      <c r="AF82" s="293"/>
      <c r="AG82" s="293"/>
      <c r="AH82" s="293"/>
      <c r="AI82" s="293"/>
      <c r="AJ82" s="293"/>
      <c r="AK82" s="293"/>
      <c r="AL82" s="293"/>
      <c r="AM82" s="293"/>
      <c r="AN82" s="293"/>
      <c r="AO82" s="293"/>
      <c r="AP82" s="293"/>
      <c r="AQ82" s="293"/>
      <c r="AR82" s="293"/>
      <c r="AS82" s="293"/>
      <c r="AT82" s="293"/>
      <c r="AU82" s="293"/>
      <c r="AV82" s="293"/>
      <c r="AW82" s="293"/>
      <c r="AX82" s="293"/>
      <c r="AY82" s="293"/>
      <c r="AZ82" s="293"/>
      <c r="BA82" s="293"/>
      <c r="BB82" s="293"/>
      <c r="BC82" s="293"/>
    </row>
    <row r="83" spans="1:55" x14ac:dyDescent="0.3">
      <c r="A83" s="293"/>
      <c r="B83" s="293"/>
      <c r="C83" s="293"/>
      <c r="D83" s="293"/>
      <c r="E83" s="294"/>
      <c r="F83" s="294"/>
      <c r="G83" s="294"/>
      <c r="H83" s="294"/>
      <c r="I83" s="294"/>
      <c r="J83" s="294"/>
      <c r="K83" s="294"/>
      <c r="L83" s="294"/>
      <c r="M83" s="294"/>
      <c r="N83" s="294"/>
      <c r="O83" s="294"/>
      <c r="P83" s="294"/>
      <c r="Q83" s="294"/>
      <c r="R83" s="294"/>
      <c r="S83" s="294"/>
      <c r="T83" s="294"/>
      <c r="U83" s="294"/>
      <c r="V83" s="294"/>
      <c r="W83" s="294"/>
      <c r="X83" s="293"/>
      <c r="Y83" s="293"/>
      <c r="Z83" s="293"/>
      <c r="AA83" s="293"/>
      <c r="AC83" s="293"/>
      <c r="AD83" s="293"/>
      <c r="AE83" s="293"/>
      <c r="AF83" s="293"/>
      <c r="AG83" s="293"/>
      <c r="AH83" s="293"/>
      <c r="AI83" s="293"/>
      <c r="AJ83" s="293"/>
      <c r="AK83" s="293"/>
      <c r="AL83" s="293"/>
      <c r="AM83" s="293"/>
      <c r="AN83" s="293"/>
      <c r="AO83" s="293"/>
      <c r="AP83" s="293"/>
      <c r="AQ83" s="293"/>
      <c r="AR83" s="293"/>
      <c r="AS83" s="293"/>
      <c r="AT83" s="293"/>
      <c r="AU83" s="293"/>
      <c r="AV83" s="293"/>
      <c r="AW83" s="293"/>
      <c r="AX83" s="293"/>
      <c r="AY83" s="293"/>
      <c r="AZ83" s="293"/>
      <c r="BA83" s="293"/>
      <c r="BB83" s="293"/>
      <c r="BC83" s="293"/>
    </row>
    <row r="84" spans="1:55" x14ac:dyDescent="0.3">
      <c r="A84" s="293"/>
      <c r="B84" s="293"/>
      <c r="C84" s="293"/>
      <c r="D84" s="293"/>
      <c r="E84" s="294"/>
      <c r="F84" s="294"/>
      <c r="G84" s="294"/>
      <c r="H84" s="294"/>
      <c r="I84" s="294"/>
      <c r="J84" s="294"/>
      <c r="K84" s="294"/>
      <c r="L84" s="294"/>
      <c r="M84" s="294"/>
      <c r="N84" s="294"/>
      <c r="O84" s="294"/>
      <c r="P84" s="294"/>
      <c r="Q84" s="294"/>
      <c r="R84" s="294"/>
      <c r="S84" s="294"/>
      <c r="T84" s="294"/>
      <c r="U84" s="294"/>
      <c r="V84" s="294"/>
      <c r="W84" s="294"/>
      <c r="X84" s="293"/>
      <c r="Y84" s="293"/>
      <c r="Z84" s="293"/>
      <c r="AA84" s="293"/>
      <c r="AC84" s="293"/>
      <c r="AD84" s="293"/>
      <c r="AE84" s="293"/>
      <c r="AF84" s="293"/>
      <c r="AG84" s="293"/>
      <c r="AH84" s="293"/>
      <c r="AI84" s="293"/>
      <c r="AJ84" s="293"/>
      <c r="AK84" s="293"/>
      <c r="AL84" s="293"/>
      <c r="AM84" s="293"/>
      <c r="AN84" s="293"/>
      <c r="AO84" s="293"/>
      <c r="AP84" s="293"/>
      <c r="AQ84" s="293"/>
      <c r="AR84" s="293"/>
      <c r="AS84" s="293"/>
      <c r="AT84" s="293"/>
      <c r="AU84" s="293"/>
      <c r="AV84" s="293"/>
      <c r="AW84" s="293"/>
      <c r="AX84" s="293"/>
      <c r="AY84" s="293"/>
      <c r="AZ84" s="293"/>
      <c r="BA84" s="293"/>
      <c r="BB84" s="293"/>
      <c r="BC84" s="293"/>
    </row>
    <row r="85" spans="1:55" x14ac:dyDescent="0.3">
      <c r="A85" s="293"/>
      <c r="B85" s="293"/>
      <c r="C85" s="293"/>
      <c r="D85" s="293"/>
      <c r="E85" s="294"/>
      <c r="F85" s="294"/>
      <c r="G85" s="294"/>
      <c r="H85" s="294"/>
      <c r="I85" s="294"/>
      <c r="J85" s="294"/>
      <c r="K85" s="294"/>
      <c r="L85" s="294"/>
      <c r="M85" s="294"/>
      <c r="N85" s="294"/>
      <c r="O85" s="294"/>
      <c r="P85" s="294"/>
      <c r="Q85" s="294"/>
      <c r="R85" s="294"/>
      <c r="S85" s="294"/>
      <c r="T85" s="294"/>
      <c r="U85" s="294"/>
      <c r="V85" s="294"/>
      <c r="W85" s="294"/>
      <c r="X85" s="293"/>
      <c r="Y85" s="293"/>
      <c r="Z85" s="293"/>
      <c r="AA85" s="293"/>
      <c r="AC85" s="293"/>
      <c r="AD85" s="293"/>
      <c r="AE85" s="293"/>
      <c r="AF85" s="293"/>
      <c r="AG85" s="293"/>
      <c r="AH85" s="293"/>
      <c r="AI85" s="293"/>
      <c r="AJ85" s="293"/>
      <c r="AK85" s="293"/>
      <c r="AL85" s="293"/>
      <c r="AM85" s="293"/>
      <c r="AN85" s="293"/>
      <c r="AO85" s="293"/>
      <c r="AP85" s="293"/>
      <c r="AQ85" s="293"/>
      <c r="AR85" s="293"/>
      <c r="AS85" s="293"/>
      <c r="AT85" s="293"/>
      <c r="AU85" s="293"/>
      <c r="AV85" s="293"/>
      <c r="AW85" s="293"/>
      <c r="AX85" s="293"/>
      <c r="AY85" s="293"/>
      <c r="AZ85" s="293"/>
      <c r="BA85" s="293"/>
      <c r="BB85" s="293"/>
      <c r="BC85" s="293"/>
    </row>
    <row r="86" spans="1:55" x14ac:dyDescent="0.3">
      <c r="A86" s="293"/>
      <c r="B86" s="293"/>
      <c r="C86" s="293"/>
      <c r="D86" s="293"/>
      <c r="E86" s="294"/>
      <c r="F86" s="294"/>
      <c r="G86" s="294"/>
      <c r="H86" s="294"/>
      <c r="I86" s="294"/>
      <c r="J86" s="294"/>
      <c r="K86" s="294"/>
      <c r="L86" s="294"/>
      <c r="M86" s="294"/>
      <c r="N86" s="294"/>
      <c r="O86" s="294"/>
      <c r="P86" s="294"/>
      <c r="Q86" s="294"/>
      <c r="R86" s="294"/>
      <c r="S86" s="294"/>
      <c r="T86" s="294"/>
      <c r="U86" s="294"/>
      <c r="V86" s="294"/>
      <c r="W86" s="294"/>
      <c r="X86" s="293"/>
      <c r="Y86" s="293"/>
      <c r="Z86" s="293"/>
      <c r="AA86" s="293"/>
      <c r="AC86" s="293"/>
      <c r="AD86" s="293"/>
      <c r="AE86" s="293"/>
      <c r="AF86" s="293"/>
      <c r="AG86" s="293"/>
      <c r="AH86" s="293"/>
      <c r="AI86" s="293"/>
      <c r="AJ86" s="293"/>
      <c r="AK86" s="293"/>
      <c r="AL86" s="293"/>
      <c r="AM86" s="293"/>
      <c r="AN86" s="293"/>
      <c r="AO86" s="293"/>
      <c r="AP86" s="293"/>
      <c r="AQ86" s="293"/>
      <c r="AR86" s="293"/>
      <c r="AS86" s="293"/>
      <c r="AT86" s="293"/>
      <c r="AU86" s="293"/>
      <c r="AV86" s="293"/>
      <c r="AW86" s="293"/>
      <c r="AX86" s="293"/>
      <c r="AY86" s="293"/>
      <c r="AZ86" s="293"/>
      <c r="BA86" s="293"/>
      <c r="BB86" s="293"/>
      <c r="BC86" s="293"/>
    </row>
    <row r="87" spans="1:55" x14ac:dyDescent="0.3">
      <c r="A87" s="293"/>
      <c r="B87" s="293"/>
      <c r="C87" s="293"/>
      <c r="D87" s="293"/>
      <c r="E87" s="294"/>
      <c r="F87" s="294"/>
      <c r="G87" s="294"/>
      <c r="H87" s="294"/>
      <c r="I87" s="294"/>
      <c r="J87" s="294"/>
      <c r="K87" s="294"/>
      <c r="L87" s="294"/>
      <c r="M87" s="294"/>
      <c r="N87" s="294"/>
      <c r="O87" s="294"/>
      <c r="P87" s="294"/>
      <c r="Q87" s="294"/>
      <c r="R87" s="294"/>
      <c r="S87" s="294"/>
      <c r="T87" s="294"/>
      <c r="U87" s="294"/>
      <c r="V87" s="294"/>
      <c r="W87" s="294"/>
      <c r="X87" s="293"/>
      <c r="Y87" s="293"/>
      <c r="Z87" s="293"/>
      <c r="AA87" s="293"/>
      <c r="AC87" s="293"/>
      <c r="AD87" s="293"/>
      <c r="AE87" s="293"/>
      <c r="AF87" s="293"/>
      <c r="AG87" s="293"/>
      <c r="AH87" s="293"/>
      <c r="AI87" s="293"/>
      <c r="AJ87" s="293"/>
      <c r="AK87" s="293"/>
      <c r="AL87" s="293"/>
      <c r="AM87" s="293"/>
      <c r="AN87" s="293"/>
      <c r="AO87" s="293"/>
      <c r="AP87" s="293"/>
      <c r="AQ87" s="293"/>
      <c r="AR87" s="293"/>
      <c r="AS87" s="293"/>
      <c r="AT87" s="293"/>
      <c r="AU87" s="293"/>
      <c r="AV87" s="293"/>
      <c r="AW87" s="293"/>
      <c r="AX87" s="293"/>
      <c r="AY87" s="293"/>
      <c r="AZ87" s="293"/>
      <c r="BA87" s="293"/>
      <c r="BB87" s="293"/>
      <c r="BC87" s="293"/>
    </row>
    <row r="88" spans="1:55" x14ac:dyDescent="0.3">
      <c r="A88" s="293"/>
      <c r="B88" s="293"/>
      <c r="C88" s="293"/>
      <c r="D88" s="293"/>
      <c r="E88" s="294"/>
      <c r="F88" s="294"/>
      <c r="G88" s="294"/>
      <c r="H88" s="294"/>
      <c r="I88" s="294"/>
      <c r="J88" s="294"/>
      <c r="K88" s="294"/>
      <c r="L88" s="294"/>
      <c r="M88" s="294"/>
      <c r="N88" s="294"/>
      <c r="O88" s="294"/>
      <c r="P88" s="294"/>
      <c r="Q88" s="294"/>
      <c r="R88" s="294"/>
      <c r="S88" s="294"/>
      <c r="T88" s="294"/>
      <c r="U88" s="294"/>
      <c r="V88" s="294"/>
      <c r="W88" s="294"/>
      <c r="X88" s="293"/>
      <c r="Y88" s="293"/>
      <c r="Z88" s="293"/>
      <c r="AA88" s="293"/>
      <c r="AC88" s="293"/>
      <c r="AD88" s="293"/>
      <c r="AE88" s="293"/>
      <c r="AF88" s="293"/>
      <c r="AG88" s="293"/>
      <c r="AH88" s="293"/>
      <c r="AI88" s="293"/>
      <c r="AJ88" s="293"/>
      <c r="AK88" s="293"/>
      <c r="AL88" s="293"/>
      <c r="AM88" s="293"/>
      <c r="AN88" s="293"/>
      <c r="AO88" s="293"/>
      <c r="AP88" s="293"/>
      <c r="AQ88" s="293"/>
      <c r="AR88" s="293"/>
      <c r="AS88" s="293"/>
      <c r="AT88" s="293"/>
      <c r="AU88" s="293"/>
      <c r="AV88" s="293"/>
      <c r="AW88" s="293"/>
      <c r="AX88" s="293"/>
      <c r="AY88" s="293"/>
      <c r="AZ88" s="293"/>
      <c r="BA88" s="293"/>
      <c r="BB88" s="293"/>
      <c r="BC88" s="293"/>
    </row>
    <row r="89" spans="1:55" x14ac:dyDescent="0.3">
      <c r="A89" s="293"/>
      <c r="B89" s="293"/>
      <c r="C89" s="293"/>
      <c r="D89" s="293"/>
      <c r="E89" s="294"/>
      <c r="F89" s="294"/>
      <c r="G89" s="294"/>
      <c r="H89" s="294"/>
      <c r="I89" s="294"/>
      <c r="J89" s="294"/>
      <c r="K89" s="294"/>
      <c r="L89" s="294"/>
      <c r="M89" s="294"/>
      <c r="N89" s="294"/>
      <c r="O89" s="294"/>
      <c r="P89" s="294"/>
      <c r="Q89" s="294"/>
      <c r="R89" s="294"/>
      <c r="S89" s="294"/>
      <c r="T89" s="294"/>
      <c r="U89" s="294"/>
      <c r="V89" s="294"/>
      <c r="W89" s="294"/>
      <c r="X89" s="293"/>
      <c r="Y89" s="293"/>
      <c r="Z89" s="293"/>
      <c r="AA89" s="293"/>
      <c r="AC89" s="293"/>
      <c r="AD89" s="293"/>
      <c r="AE89" s="293"/>
      <c r="AF89" s="293"/>
      <c r="AG89" s="293"/>
      <c r="AH89" s="293"/>
      <c r="AI89" s="293"/>
      <c r="AJ89" s="293"/>
      <c r="AK89" s="293"/>
      <c r="AL89" s="293"/>
      <c r="AM89" s="293"/>
      <c r="AN89" s="293"/>
      <c r="AO89" s="293"/>
      <c r="AP89" s="293"/>
      <c r="AQ89" s="293"/>
      <c r="AR89" s="293"/>
      <c r="AS89" s="293"/>
      <c r="AT89" s="293"/>
      <c r="AU89" s="293"/>
      <c r="AV89" s="293"/>
      <c r="AW89" s="293"/>
      <c r="AX89" s="293"/>
      <c r="AY89" s="293"/>
      <c r="AZ89" s="293"/>
      <c r="BA89" s="293"/>
      <c r="BB89" s="293"/>
      <c r="BC89" s="293"/>
    </row>
    <row r="90" spans="1:55" x14ac:dyDescent="0.3">
      <c r="A90" s="293"/>
      <c r="B90" s="293"/>
      <c r="C90" s="293"/>
      <c r="D90" s="293"/>
      <c r="E90" s="294"/>
      <c r="F90" s="294"/>
      <c r="G90" s="294"/>
      <c r="H90" s="294"/>
      <c r="I90" s="294"/>
      <c r="J90" s="294"/>
      <c r="K90" s="294"/>
      <c r="L90" s="294"/>
      <c r="M90" s="294"/>
      <c r="N90" s="294"/>
      <c r="O90" s="294"/>
      <c r="P90" s="294"/>
      <c r="Q90" s="294"/>
      <c r="R90" s="294"/>
      <c r="S90" s="294"/>
      <c r="T90" s="294"/>
      <c r="U90" s="294"/>
      <c r="V90" s="294"/>
      <c r="W90" s="294"/>
      <c r="X90" s="293"/>
      <c r="Y90" s="293"/>
      <c r="Z90" s="293"/>
      <c r="AA90" s="293"/>
      <c r="AC90" s="293"/>
      <c r="AD90" s="293"/>
      <c r="AE90" s="293"/>
      <c r="AF90" s="293"/>
      <c r="AG90" s="293"/>
      <c r="AH90" s="293"/>
      <c r="AI90" s="293"/>
      <c r="AJ90" s="293"/>
      <c r="AK90" s="293"/>
      <c r="AL90" s="293"/>
      <c r="AM90" s="293"/>
      <c r="AN90" s="293"/>
      <c r="AO90" s="293"/>
      <c r="AP90" s="293"/>
      <c r="AQ90" s="293"/>
      <c r="AR90" s="293"/>
      <c r="AS90" s="293"/>
      <c r="AT90" s="293"/>
      <c r="AU90" s="293"/>
      <c r="AV90" s="293"/>
      <c r="AW90" s="293"/>
      <c r="AX90" s="293"/>
      <c r="AY90" s="293"/>
      <c r="AZ90" s="293"/>
      <c r="BA90" s="293"/>
      <c r="BB90" s="293"/>
      <c r="BC90" s="293"/>
    </row>
    <row r="91" spans="1:55" x14ac:dyDescent="0.3">
      <c r="A91" s="293"/>
      <c r="B91" s="293"/>
      <c r="C91" s="293"/>
      <c r="D91" s="293"/>
      <c r="E91" s="294"/>
      <c r="F91" s="294"/>
      <c r="G91" s="294"/>
      <c r="H91" s="294"/>
      <c r="I91" s="294"/>
      <c r="J91" s="294"/>
      <c r="K91" s="294"/>
      <c r="L91" s="294"/>
      <c r="M91" s="294"/>
      <c r="N91" s="294"/>
      <c r="O91" s="294"/>
      <c r="P91" s="294"/>
      <c r="Q91" s="294"/>
      <c r="R91" s="294"/>
      <c r="S91" s="294"/>
      <c r="T91" s="294"/>
      <c r="U91" s="294"/>
      <c r="V91" s="294"/>
      <c r="W91" s="294"/>
      <c r="X91" s="293"/>
      <c r="Y91" s="293"/>
      <c r="Z91" s="293"/>
      <c r="AA91" s="293"/>
      <c r="AC91" s="293"/>
      <c r="AD91" s="293"/>
      <c r="AE91" s="293"/>
      <c r="AF91" s="293"/>
      <c r="AG91" s="293"/>
      <c r="AH91" s="293"/>
      <c r="AI91" s="293"/>
      <c r="AJ91" s="293"/>
      <c r="AK91" s="293"/>
      <c r="AL91" s="293"/>
      <c r="AM91" s="293"/>
      <c r="AN91" s="293"/>
      <c r="AO91" s="293"/>
      <c r="AP91" s="293"/>
      <c r="AQ91" s="293"/>
      <c r="AR91" s="293"/>
      <c r="AS91" s="293"/>
      <c r="AT91" s="293"/>
      <c r="AU91" s="293"/>
      <c r="AV91" s="293"/>
      <c r="AW91" s="293"/>
      <c r="AX91" s="293"/>
      <c r="AY91" s="293"/>
      <c r="AZ91" s="293"/>
      <c r="BA91" s="293"/>
      <c r="BB91" s="293"/>
      <c r="BC91" s="293"/>
    </row>
    <row r="92" spans="1:55" x14ac:dyDescent="0.3">
      <c r="A92" s="293"/>
      <c r="B92" s="293"/>
      <c r="C92" s="293"/>
      <c r="D92" s="293"/>
      <c r="E92" s="294"/>
      <c r="F92" s="294"/>
      <c r="G92" s="294"/>
      <c r="H92" s="294"/>
      <c r="I92" s="294"/>
      <c r="J92" s="294"/>
      <c r="K92" s="294"/>
      <c r="L92" s="294"/>
      <c r="M92" s="294"/>
      <c r="N92" s="294"/>
      <c r="O92" s="294"/>
      <c r="P92" s="294"/>
      <c r="Q92" s="294"/>
      <c r="R92" s="294"/>
      <c r="S92" s="294"/>
      <c r="T92" s="294"/>
      <c r="U92" s="294"/>
      <c r="V92" s="294"/>
      <c r="W92" s="294"/>
      <c r="X92" s="293"/>
      <c r="Y92" s="293"/>
      <c r="Z92" s="293"/>
      <c r="AA92" s="293"/>
      <c r="AC92" s="293"/>
      <c r="AD92" s="293"/>
      <c r="AE92" s="293"/>
      <c r="AF92" s="293"/>
      <c r="AG92" s="293"/>
      <c r="AH92" s="293"/>
      <c r="AI92" s="293"/>
      <c r="AJ92" s="293"/>
      <c r="AK92" s="293"/>
      <c r="AL92" s="293"/>
      <c r="AM92" s="293"/>
      <c r="AN92" s="293"/>
      <c r="AO92" s="293"/>
      <c r="AP92" s="293"/>
      <c r="AQ92" s="293"/>
      <c r="AR92" s="293"/>
      <c r="AS92" s="293"/>
      <c r="AT92" s="293"/>
      <c r="AU92" s="293"/>
      <c r="AV92" s="293"/>
      <c r="AW92" s="293"/>
      <c r="AX92" s="293"/>
      <c r="AY92" s="293"/>
      <c r="AZ92" s="293"/>
      <c r="BA92" s="293"/>
      <c r="BB92" s="293"/>
      <c r="BC92" s="293"/>
    </row>
    <row r="93" spans="1:55" x14ac:dyDescent="0.3">
      <c r="A93" s="293"/>
      <c r="B93" s="293"/>
      <c r="C93" s="293"/>
      <c r="D93" s="293"/>
      <c r="E93" s="294"/>
      <c r="F93" s="294"/>
      <c r="G93" s="294"/>
      <c r="H93" s="294"/>
      <c r="I93" s="294"/>
      <c r="J93" s="294"/>
      <c r="K93" s="294"/>
      <c r="L93" s="294"/>
      <c r="M93" s="294"/>
      <c r="N93" s="294"/>
      <c r="O93" s="294"/>
      <c r="P93" s="294"/>
      <c r="Q93" s="294"/>
      <c r="R93" s="294"/>
      <c r="S93" s="294"/>
      <c r="T93" s="294"/>
      <c r="U93" s="294"/>
      <c r="V93" s="294"/>
      <c r="W93" s="294"/>
      <c r="X93" s="293"/>
      <c r="Y93" s="293"/>
      <c r="Z93" s="293"/>
      <c r="AA93" s="293"/>
      <c r="AC93" s="293"/>
      <c r="AD93" s="293"/>
      <c r="AE93" s="293"/>
      <c r="AF93" s="293"/>
      <c r="AG93" s="293"/>
      <c r="AH93" s="293"/>
      <c r="AI93" s="293"/>
      <c r="AJ93" s="293"/>
      <c r="AK93" s="293"/>
      <c r="AL93" s="293"/>
      <c r="AM93" s="293"/>
      <c r="AN93" s="293"/>
      <c r="AO93" s="293"/>
      <c r="AP93" s="293"/>
      <c r="AQ93" s="293"/>
      <c r="AR93" s="293"/>
      <c r="AS93" s="293"/>
      <c r="AT93" s="293"/>
      <c r="AU93" s="293"/>
      <c r="AV93" s="293"/>
      <c r="AW93" s="293"/>
      <c r="AX93" s="293"/>
      <c r="AY93" s="293"/>
      <c r="AZ93" s="293"/>
      <c r="BA93" s="293"/>
      <c r="BB93" s="293"/>
      <c r="BC93" s="293"/>
    </row>
    <row r="94" spans="1:55" x14ac:dyDescent="0.3">
      <c r="A94" s="293"/>
      <c r="B94" s="293"/>
      <c r="C94" s="293"/>
      <c r="D94" s="293"/>
      <c r="E94" s="294"/>
      <c r="F94" s="294"/>
      <c r="G94" s="294"/>
      <c r="H94" s="294"/>
      <c r="I94" s="294"/>
      <c r="J94" s="294"/>
      <c r="K94" s="294"/>
      <c r="L94" s="294"/>
      <c r="M94" s="294"/>
      <c r="N94" s="294"/>
      <c r="O94" s="294"/>
      <c r="P94" s="294"/>
      <c r="Q94" s="294"/>
      <c r="R94" s="294"/>
      <c r="S94" s="294"/>
      <c r="T94" s="294"/>
      <c r="U94" s="294"/>
      <c r="V94" s="294"/>
      <c r="W94" s="294"/>
      <c r="X94" s="293"/>
      <c r="Y94" s="293"/>
      <c r="Z94" s="293"/>
      <c r="AA94" s="293"/>
      <c r="AC94" s="293"/>
      <c r="AD94" s="293"/>
      <c r="AE94" s="293"/>
      <c r="AF94" s="293"/>
      <c r="AG94" s="293"/>
      <c r="AH94" s="293"/>
      <c r="AI94" s="293"/>
      <c r="AJ94" s="293"/>
      <c r="AK94" s="293"/>
      <c r="AL94" s="293"/>
      <c r="AM94" s="293"/>
      <c r="AN94" s="293"/>
      <c r="AO94" s="293"/>
      <c r="AP94" s="293"/>
      <c r="AQ94" s="293"/>
      <c r="AR94" s="293"/>
      <c r="AS94" s="293"/>
      <c r="AT94" s="293"/>
      <c r="AU94" s="293"/>
      <c r="AV94" s="293"/>
      <c r="AW94" s="293"/>
      <c r="AX94" s="293"/>
      <c r="AY94" s="293"/>
      <c r="AZ94" s="293"/>
      <c r="BA94" s="293"/>
      <c r="BB94" s="293"/>
      <c r="BC94" s="293"/>
    </row>
    <row r="95" spans="1:55" x14ac:dyDescent="0.3">
      <c r="A95" s="293"/>
      <c r="B95" s="293"/>
      <c r="C95" s="293"/>
      <c r="D95" s="293"/>
      <c r="E95" s="294"/>
      <c r="F95" s="294"/>
      <c r="G95" s="294"/>
      <c r="H95" s="294"/>
      <c r="I95" s="294"/>
      <c r="J95" s="294"/>
      <c r="K95" s="294"/>
      <c r="L95" s="294"/>
      <c r="M95" s="294"/>
      <c r="N95" s="294"/>
      <c r="O95" s="294"/>
      <c r="P95" s="294"/>
      <c r="Q95" s="294"/>
      <c r="R95" s="294"/>
      <c r="S95" s="294"/>
      <c r="T95" s="294"/>
      <c r="U95" s="294"/>
      <c r="V95" s="294"/>
      <c r="W95" s="294"/>
      <c r="X95" s="293"/>
      <c r="Y95" s="293"/>
      <c r="Z95" s="293"/>
      <c r="AA95" s="293"/>
      <c r="AC95" s="293"/>
      <c r="AD95" s="293"/>
      <c r="AE95" s="293"/>
      <c r="AF95" s="293"/>
      <c r="AG95" s="293"/>
      <c r="AH95" s="293"/>
      <c r="AI95" s="293"/>
      <c r="AJ95" s="293"/>
      <c r="AK95" s="293"/>
      <c r="AL95" s="293"/>
      <c r="AM95" s="293"/>
      <c r="AN95" s="293"/>
      <c r="AO95" s="293"/>
      <c r="AP95" s="293"/>
      <c r="AQ95" s="293"/>
      <c r="AR95" s="293"/>
      <c r="AS95" s="293"/>
      <c r="AT95" s="293"/>
      <c r="AU95" s="293"/>
      <c r="AV95" s="293"/>
      <c r="AW95" s="293"/>
      <c r="AX95" s="293"/>
      <c r="AY95" s="293"/>
      <c r="AZ95" s="293"/>
      <c r="BA95" s="293"/>
      <c r="BB95" s="293"/>
      <c r="BC95" s="293"/>
    </row>
    <row r="96" spans="1:55" x14ac:dyDescent="0.3">
      <c r="A96" s="293"/>
      <c r="B96" s="293"/>
      <c r="C96" s="293"/>
      <c r="D96" s="293"/>
      <c r="E96" s="294"/>
      <c r="F96" s="294"/>
      <c r="G96" s="294"/>
      <c r="H96" s="294"/>
      <c r="I96" s="294"/>
      <c r="J96" s="294"/>
      <c r="K96" s="294"/>
      <c r="L96" s="294"/>
      <c r="M96" s="294"/>
      <c r="N96" s="294"/>
      <c r="O96" s="294"/>
      <c r="P96" s="294"/>
      <c r="Q96" s="294"/>
      <c r="R96" s="294"/>
      <c r="S96" s="294"/>
      <c r="T96" s="294"/>
      <c r="U96" s="294"/>
      <c r="V96" s="294"/>
      <c r="W96" s="294"/>
      <c r="X96" s="293"/>
      <c r="Y96" s="293"/>
      <c r="Z96" s="293"/>
      <c r="AA96" s="293"/>
      <c r="AC96" s="293"/>
      <c r="AD96" s="293"/>
      <c r="AE96" s="293"/>
      <c r="AF96" s="293"/>
      <c r="AG96" s="293"/>
      <c r="AH96" s="293"/>
      <c r="AI96" s="293"/>
      <c r="AJ96" s="293"/>
      <c r="AK96" s="293"/>
      <c r="AL96" s="293"/>
      <c r="AM96" s="293"/>
      <c r="AN96" s="293"/>
      <c r="AO96" s="293"/>
      <c r="AP96" s="293"/>
      <c r="AQ96" s="293"/>
      <c r="AR96" s="293"/>
      <c r="AS96" s="293"/>
      <c r="AT96" s="293"/>
      <c r="AU96" s="293"/>
      <c r="AV96" s="293"/>
      <c r="AW96" s="293"/>
      <c r="AX96" s="293"/>
      <c r="AY96" s="293"/>
      <c r="AZ96" s="293"/>
      <c r="BA96" s="293"/>
      <c r="BB96" s="293"/>
      <c r="BC96" s="293"/>
    </row>
    <row r="97" spans="1:55" x14ac:dyDescent="0.3">
      <c r="A97" s="293"/>
      <c r="B97" s="293"/>
      <c r="C97" s="293"/>
      <c r="D97" s="293"/>
      <c r="E97" s="294"/>
      <c r="F97" s="294"/>
      <c r="G97" s="294"/>
      <c r="H97" s="294"/>
      <c r="I97" s="294"/>
      <c r="J97" s="294"/>
      <c r="K97" s="294"/>
      <c r="L97" s="294"/>
      <c r="M97" s="294"/>
      <c r="N97" s="294"/>
      <c r="O97" s="294"/>
      <c r="P97" s="294"/>
      <c r="Q97" s="294"/>
      <c r="R97" s="294"/>
      <c r="S97" s="294"/>
      <c r="T97" s="294"/>
      <c r="U97" s="294"/>
      <c r="V97" s="294"/>
      <c r="W97" s="294"/>
      <c r="X97" s="293"/>
      <c r="Y97" s="293"/>
      <c r="Z97" s="293"/>
      <c r="AA97" s="293"/>
      <c r="AC97" s="293"/>
      <c r="AD97" s="293"/>
      <c r="AE97" s="293"/>
      <c r="AF97" s="293"/>
      <c r="AG97" s="293"/>
      <c r="AH97" s="293"/>
      <c r="AI97" s="293"/>
      <c r="AJ97" s="293"/>
      <c r="AK97" s="293"/>
      <c r="AL97" s="293"/>
      <c r="AM97" s="293"/>
      <c r="AN97" s="293"/>
      <c r="AO97" s="293"/>
      <c r="AP97" s="293"/>
      <c r="AQ97" s="293"/>
      <c r="AR97" s="293"/>
      <c r="AS97" s="293"/>
      <c r="AT97" s="293"/>
      <c r="AU97" s="293"/>
      <c r="AV97" s="293"/>
      <c r="AW97" s="293"/>
      <c r="AX97" s="293"/>
      <c r="AY97" s="293"/>
      <c r="AZ97" s="293"/>
      <c r="BA97" s="293"/>
      <c r="BB97" s="293"/>
      <c r="BC97" s="293"/>
    </row>
    <row r="98" spans="1:55" x14ac:dyDescent="0.3">
      <c r="A98" s="293"/>
      <c r="B98" s="293"/>
      <c r="C98" s="293"/>
      <c r="D98" s="293"/>
      <c r="E98" s="294"/>
      <c r="F98" s="294"/>
      <c r="G98" s="294"/>
      <c r="H98" s="294"/>
      <c r="I98" s="294"/>
      <c r="J98" s="294"/>
      <c r="K98" s="294"/>
      <c r="L98" s="294"/>
      <c r="M98" s="294"/>
      <c r="N98" s="294"/>
      <c r="O98" s="294"/>
      <c r="P98" s="294"/>
      <c r="Q98" s="294"/>
      <c r="R98" s="294"/>
      <c r="S98" s="294"/>
      <c r="T98" s="294"/>
      <c r="U98" s="294"/>
      <c r="V98" s="294"/>
      <c r="W98" s="294"/>
      <c r="X98" s="293"/>
      <c r="Y98" s="293"/>
      <c r="Z98" s="293"/>
      <c r="AA98" s="293"/>
      <c r="AC98" s="293"/>
      <c r="AD98" s="293"/>
      <c r="AE98" s="293"/>
      <c r="AF98" s="293"/>
      <c r="AG98" s="293"/>
      <c r="AH98" s="293"/>
      <c r="AI98" s="293"/>
      <c r="AJ98" s="293"/>
      <c r="AK98" s="293"/>
      <c r="AL98" s="293"/>
      <c r="AM98" s="293"/>
      <c r="AN98" s="293"/>
      <c r="AO98" s="293"/>
      <c r="AP98" s="293"/>
      <c r="AQ98" s="293"/>
      <c r="AR98" s="293"/>
      <c r="AS98" s="293"/>
      <c r="AT98" s="293"/>
      <c r="AU98" s="293"/>
      <c r="AV98" s="293"/>
      <c r="AW98" s="293"/>
      <c r="AX98" s="293"/>
      <c r="AY98" s="293"/>
      <c r="AZ98" s="293"/>
      <c r="BA98" s="293"/>
      <c r="BB98" s="293"/>
      <c r="BC98" s="293"/>
    </row>
    <row r="99" spans="1:55" x14ac:dyDescent="0.3">
      <c r="A99" s="293"/>
      <c r="B99" s="293"/>
      <c r="C99" s="293"/>
      <c r="D99" s="293"/>
      <c r="E99" s="294"/>
      <c r="F99" s="294"/>
      <c r="G99" s="294"/>
      <c r="H99" s="294"/>
      <c r="I99" s="294"/>
      <c r="J99" s="294"/>
      <c r="K99" s="294"/>
      <c r="L99" s="294"/>
      <c r="M99" s="294"/>
      <c r="N99" s="294"/>
      <c r="O99" s="294"/>
      <c r="P99" s="294"/>
      <c r="Q99" s="294"/>
      <c r="R99" s="294"/>
      <c r="S99" s="294"/>
      <c r="T99" s="294"/>
      <c r="U99" s="294"/>
      <c r="V99" s="294"/>
      <c r="W99" s="294"/>
      <c r="X99" s="293"/>
      <c r="Y99" s="293"/>
      <c r="Z99" s="293"/>
      <c r="AA99" s="293"/>
      <c r="AC99" s="293"/>
      <c r="AD99" s="293"/>
      <c r="AE99" s="293"/>
      <c r="AF99" s="293"/>
      <c r="AG99" s="293"/>
      <c r="AH99" s="293"/>
      <c r="AI99" s="293"/>
      <c r="AJ99" s="293"/>
      <c r="AK99" s="293"/>
      <c r="AL99" s="293"/>
      <c r="AM99" s="293"/>
      <c r="AN99" s="293"/>
      <c r="AO99" s="293"/>
      <c r="AP99" s="293"/>
      <c r="AQ99" s="293"/>
      <c r="AR99" s="293"/>
      <c r="AS99" s="293"/>
      <c r="AT99" s="293"/>
      <c r="AU99" s="293"/>
      <c r="AV99" s="293"/>
      <c r="AW99" s="293"/>
      <c r="AX99" s="293"/>
      <c r="AY99" s="293"/>
      <c r="AZ99" s="293"/>
      <c r="BA99" s="293"/>
      <c r="BB99" s="293"/>
      <c r="BC99" s="293"/>
    </row>
    <row r="100" spans="1:55" x14ac:dyDescent="0.3">
      <c r="A100" s="293"/>
      <c r="B100" s="293"/>
      <c r="C100" s="293"/>
      <c r="D100" s="293"/>
      <c r="E100" s="294"/>
      <c r="F100" s="294"/>
      <c r="G100" s="294"/>
      <c r="H100" s="294"/>
      <c r="I100" s="294"/>
      <c r="J100" s="294"/>
      <c r="K100" s="294"/>
      <c r="L100" s="294"/>
      <c r="M100" s="294"/>
      <c r="N100" s="294"/>
      <c r="O100" s="294"/>
      <c r="P100" s="294"/>
      <c r="Q100" s="294"/>
      <c r="R100" s="294"/>
      <c r="S100" s="294"/>
      <c r="T100" s="294"/>
      <c r="U100" s="294"/>
      <c r="V100" s="294"/>
      <c r="W100" s="294"/>
      <c r="X100" s="293"/>
      <c r="Y100" s="293"/>
      <c r="Z100" s="293"/>
      <c r="AA100" s="293"/>
      <c r="AC100" s="293"/>
      <c r="AD100" s="293"/>
      <c r="AE100" s="293"/>
      <c r="AF100" s="293"/>
      <c r="AG100" s="293"/>
      <c r="AH100" s="293"/>
      <c r="AI100" s="293"/>
      <c r="AJ100" s="293"/>
      <c r="AK100" s="293"/>
      <c r="AL100" s="293"/>
      <c r="AM100" s="293"/>
      <c r="AN100" s="293"/>
      <c r="AO100" s="293"/>
      <c r="AP100" s="293"/>
      <c r="AQ100" s="293"/>
      <c r="AR100" s="293"/>
      <c r="AS100" s="293"/>
      <c r="AT100" s="293"/>
      <c r="AU100" s="293"/>
      <c r="AV100" s="293"/>
      <c r="AW100" s="293"/>
      <c r="AX100" s="293"/>
      <c r="AY100" s="293"/>
      <c r="AZ100" s="293"/>
      <c r="BA100" s="293"/>
      <c r="BB100" s="293"/>
      <c r="BC100" s="293"/>
    </row>
    <row r="101" spans="1:55" x14ac:dyDescent="0.3">
      <c r="A101" s="293"/>
      <c r="B101" s="293"/>
      <c r="C101" s="293"/>
      <c r="D101" s="293"/>
      <c r="E101" s="294"/>
      <c r="F101" s="294"/>
      <c r="G101" s="294"/>
      <c r="H101" s="294"/>
      <c r="I101" s="294"/>
      <c r="J101" s="294"/>
      <c r="K101" s="294"/>
      <c r="L101" s="294"/>
      <c r="M101" s="294"/>
      <c r="N101" s="294"/>
      <c r="O101" s="294"/>
      <c r="P101" s="294"/>
      <c r="Q101" s="294"/>
      <c r="R101" s="294"/>
      <c r="S101" s="294"/>
      <c r="T101" s="294"/>
      <c r="U101" s="294"/>
      <c r="V101" s="294"/>
      <c r="W101" s="294"/>
      <c r="X101" s="293"/>
      <c r="Y101" s="293"/>
      <c r="Z101" s="293"/>
      <c r="AA101" s="293"/>
      <c r="AC101" s="293"/>
      <c r="AD101" s="293"/>
      <c r="AE101" s="293"/>
      <c r="AF101" s="293"/>
      <c r="AG101" s="293"/>
      <c r="AH101" s="293"/>
      <c r="AI101" s="293"/>
      <c r="AJ101" s="293"/>
      <c r="AK101" s="293"/>
      <c r="AL101" s="293"/>
      <c r="AM101" s="293"/>
      <c r="AN101" s="293"/>
      <c r="AO101" s="293"/>
      <c r="AP101" s="293"/>
      <c r="AQ101" s="293"/>
      <c r="AR101" s="293"/>
      <c r="AS101" s="293"/>
      <c r="AT101" s="293"/>
      <c r="AU101" s="293"/>
      <c r="AV101" s="293"/>
      <c r="AW101" s="293"/>
      <c r="AX101" s="293"/>
      <c r="AY101" s="293"/>
      <c r="AZ101" s="293"/>
      <c r="BA101" s="293"/>
      <c r="BB101" s="293"/>
      <c r="BC101" s="293"/>
    </row>
    <row r="102" spans="1:55" x14ac:dyDescent="0.3">
      <c r="A102" s="293"/>
      <c r="B102" s="293"/>
      <c r="C102" s="293"/>
      <c r="D102" s="293"/>
      <c r="E102" s="294"/>
      <c r="F102" s="294"/>
      <c r="G102" s="294"/>
      <c r="H102" s="294"/>
      <c r="I102" s="294"/>
      <c r="J102" s="294"/>
      <c r="K102" s="294"/>
      <c r="L102" s="294"/>
      <c r="M102" s="294"/>
      <c r="N102" s="294"/>
      <c r="O102" s="294"/>
      <c r="P102" s="294"/>
      <c r="Q102" s="294"/>
      <c r="R102" s="294"/>
      <c r="S102" s="294"/>
      <c r="T102" s="294"/>
      <c r="U102" s="294"/>
      <c r="V102" s="294"/>
      <c r="W102" s="294"/>
      <c r="X102" s="293"/>
      <c r="Y102" s="293"/>
      <c r="Z102" s="293"/>
      <c r="AA102" s="293"/>
      <c r="AC102" s="293"/>
      <c r="AD102" s="293"/>
      <c r="AE102" s="293"/>
      <c r="AF102" s="293"/>
      <c r="AG102" s="293"/>
      <c r="AH102" s="293"/>
      <c r="AI102" s="293"/>
      <c r="AJ102" s="293"/>
      <c r="AK102" s="293"/>
      <c r="AL102" s="293"/>
      <c r="AM102" s="293"/>
      <c r="AN102" s="293"/>
      <c r="AO102" s="293"/>
      <c r="AP102" s="293"/>
      <c r="AQ102" s="293"/>
      <c r="AR102" s="293"/>
      <c r="AS102" s="293"/>
      <c r="AT102" s="293"/>
      <c r="AU102" s="293"/>
      <c r="AV102" s="293"/>
      <c r="AW102" s="293"/>
      <c r="AX102" s="293"/>
      <c r="AY102" s="293"/>
      <c r="AZ102" s="293"/>
      <c r="BA102" s="293"/>
      <c r="BB102" s="293"/>
      <c r="BC102" s="293"/>
    </row>
    <row r="103" spans="1:55" x14ac:dyDescent="0.3">
      <c r="A103" s="293"/>
      <c r="B103" s="293"/>
      <c r="C103" s="293"/>
      <c r="D103" s="293"/>
      <c r="E103" s="294"/>
      <c r="F103" s="294"/>
      <c r="G103" s="294"/>
      <c r="H103" s="294"/>
      <c r="I103" s="294"/>
      <c r="J103" s="294"/>
      <c r="K103" s="294"/>
      <c r="L103" s="294"/>
      <c r="M103" s="294"/>
      <c r="N103" s="294"/>
      <c r="O103" s="294"/>
      <c r="P103" s="294"/>
      <c r="Q103" s="294"/>
      <c r="R103" s="294"/>
      <c r="S103" s="294"/>
      <c r="T103" s="294"/>
      <c r="U103" s="294"/>
      <c r="V103" s="294"/>
      <c r="W103" s="294"/>
      <c r="X103" s="293"/>
      <c r="Y103" s="293"/>
      <c r="Z103" s="293"/>
      <c r="AA103" s="293"/>
      <c r="AC103" s="293"/>
      <c r="AD103" s="293"/>
      <c r="AE103" s="293"/>
      <c r="AF103" s="293"/>
      <c r="AG103" s="293"/>
      <c r="AH103" s="293"/>
      <c r="AI103" s="293"/>
      <c r="AJ103" s="293"/>
      <c r="AK103" s="293"/>
      <c r="AL103" s="293"/>
      <c r="AM103" s="293"/>
      <c r="AN103" s="293"/>
      <c r="AO103" s="293"/>
      <c r="AP103" s="293"/>
      <c r="AQ103" s="293"/>
      <c r="AR103" s="293"/>
      <c r="AS103" s="293"/>
      <c r="AT103" s="293"/>
      <c r="AU103" s="293"/>
      <c r="AV103" s="293"/>
      <c r="AW103" s="293"/>
      <c r="AX103" s="293"/>
      <c r="AY103" s="293"/>
      <c r="AZ103" s="293"/>
      <c r="BA103" s="293"/>
      <c r="BB103" s="293"/>
      <c r="BC103" s="293"/>
    </row>
    <row r="104" spans="1:55" x14ac:dyDescent="0.3">
      <c r="A104" s="293"/>
      <c r="B104" s="293"/>
      <c r="C104" s="293"/>
      <c r="D104" s="293"/>
      <c r="E104" s="294"/>
      <c r="F104" s="294"/>
      <c r="G104" s="294"/>
      <c r="H104" s="294"/>
      <c r="I104" s="294"/>
      <c r="J104" s="294"/>
      <c r="K104" s="294"/>
      <c r="L104" s="294"/>
      <c r="M104" s="294"/>
      <c r="N104" s="294"/>
      <c r="O104" s="294"/>
      <c r="P104" s="294"/>
      <c r="Q104" s="294"/>
      <c r="R104" s="294"/>
      <c r="S104" s="294"/>
      <c r="T104" s="294"/>
      <c r="U104" s="294"/>
      <c r="V104" s="294"/>
      <c r="W104" s="294"/>
      <c r="X104" s="293"/>
      <c r="Y104" s="293"/>
      <c r="Z104" s="293"/>
      <c r="AA104" s="293"/>
      <c r="AC104" s="293"/>
      <c r="AD104" s="293"/>
      <c r="AE104" s="293"/>
      <c r="AF104" s="293"/>
      <c r="AG104" s="293"/>
      <c r="AH104" s="293"/>
      <c r="AI104" s="293"/>
      <c r="AJ104" s="293"/>
      <c r="AK104" s="293"/>
      <c r="AL104" s="293"/>
      <c r="AM104" s="293"/>
      <c r="AN104" s="293"/>
      <c r="AO104" s="293"/>
      <c r="AP104" s="293"/>
      <c r="AQ104" s="293"/>
      <c r="AR104" s="293"/>
      <c r="AS104" s="293"/>
      <c r="AT104" s="293"/>
      <c r="AU104" s="293"/>
      <c r="AV104" s="293"/>
      <c r="AW104" s="293"/>
      <c r="AX104" s="293"/>
      <c r="AY104" s="293"/>
      <c r="AZ104" s="293"/>
      <c r="BA104" s="293"/>
      <c r="BB104" s="293"/>
      <c r="BC104" s="293"/>
    </row>
    <row r="105" spans="1:55" x14ac:dyDescent="0.3">
      <c r="A105" s="293"/>
      <c r="B105" s="293"/>
      <c r="C105" s="293"/>
      <c r="D105" s="293"/>
      <c r="E105" s="294"/>
      <c r="F105" s="294"/>
      <c r="G105" s="294"/>
      <c r="H105" s="294"/>
      <c r="I105" s="294"/>
      <c r="J105" s="294"/>
      <c r="K105" s="294"/>
      <c r="L105" s="294"/>
      <c r="M105" s="294"/>
      <c r="N105" s="294"/>
      <c r="O105" s="294"/>
      <c r="P105" s="294"/>
      <c r="Q105" s="294"/>
      <c r="R105" s="294"/>
      <c r="S105" s="294"/>
      <c r="T105" s="294"/>
      <c r="U105" s="294"/>
      <c r="V105" s="294"/>
      <c r="W105" s="294"/>
      <c r="X105" s="293"/>
      <c r="Y105" s="293"/>
      <c r="Z105" s="293"/>
      <c r="AA105" s="293"/>
      <c r="AC105" s="293"/>
      <c r="AD105" s="293"/>
      <c r="AE105" s="293"/>
      <c r="AF105" s="293"/>
      <c r="AG105" s="293"/>
      <c r="AH105" s="293"/>
      <c r="AI105" s="293"/>
      <c r="AJ105" s="293"/>
      <c r="AK105" s="293"/>
      <c r="AL105" s="293"/>
      <c r="AM105" s="293"/>
      <c r="AN105" s="293"/>
      <c r="AO105" s="293"/>
      <c r="AP105" s="293"/>
      <c r="AQ105" s="293"/>
      <c r="AR105" s="293"/>
      <c r="AS105" s="293"/>
      <c r="AT105" s="293"/>
      <c r="AU105" s="293"/>
      <c r="AV105" s="293"/>
      <c r="AW105" s="293"/>
      <c r="AX105" s="293"/>
      <c r="AY105" s="293"/>
      <c r="AZ105" s="293"/>
      <c r="BA105" s="293"/>
      <c r="BB105" s="293"/>
      <c r="BC105" s="293"/>
    </row>
    <row r="106" spans="1:55" x14ac:dyDescent="0.3">
      <c r="A106" s="293"/>
      <c r="B106" s="293"/>
      <c r="C106" s="293"/>
      <c r="D106" s="293"/>
      <c r="E106" s="294"/>
      <c r="F106" s="294"/>
      <c r="G106" s="294"/>
      <c r="H106" s="294"/>
      <c r="I106" s="294"/>
      <c r="J106" s="294"/>
      <c r="K106" s="294"/>
      <c r="L106" s="294"/>
      <c r="M106" s="294"/>
      <c r="N106" s="294"/>
      <c r="O106" s="294"/>
      <c r="P106" s="294"/>
      <c r="Q106" s="294"/>
      <c r="R106" s="294"/>
      <c r="S106" s="294"/>
      <c r="T106" s="294"/>
      <c r="U106" s="294"/>
      <c r="V106" s="294"/>
      <c r="W106" s="294"/>
      <c r="X106" s="293"/>
      <c r="Y106" s="293"/>
      <c r="Z106" s="293"/>
      <c r="AA106" s="293"/>
      <c r="AC106" s="293"/>
      <c r="AD106" s="293"/>
      <c r="AE106" s="293"/>
      <c r="AF106" s="293"/>
      <c r="AG106" s="293"/>
      <c r="AH106" s="293"/>
      <c r="AI106" s="293"/>
      <c r="AJ106" s="293"/>
      <c r="AK106" s="293"/>
      <c r="AL106" s="293"/>
      <c r="AM106" s="293"/>
      <c r="AN106" s="293"/>
      <c r="AO106" s="293"/>
      <c r="AP106" s="293"/>
      <c r="AQ106" s="293"/>
      <c r="AR106" s="293"/>
      <c r="AS106" s="293"/>
      <c r="AT106" s="293"/>
      <c r="AU106" s="293"/>
      <c r="AV106" s="293"/>
      <c r="AW106" s="293"/>
      <c r="AX106" s="293"/>
      <c r="AY106" s="293"/>
      <c r="AZ106" s="293"/>
      <c r="BA106" s="293"/>
      <c r="BB106" s="293"/>
      <c r="BC106" s="293"/>
    </row>
    <row r="107" spans="1:55" x14ac:dyDescent="0.3">
      <c r="A107" s="293"/>
      <c r="B107" s="293"/>
      <c r="C107" s="293"/>
      <c r="D107" s="293"/>
      <c r="E107" s="294"/>
      <c r="F107" s="294"/>
      <c r="G107" s="294"/>
      <c r="H107" s="294"/>
      <c r="I107" s="294"/>
      <c r="J107" s="294"/>
      <c r="K107" s="294"/>
      <c r="L107" s="294"/>
      <c r="M107" s="294"/>
      <c r="N107" s="294"/>
      <c r="O107" s="294"/>
      <c r="P107" s="294"/>
      <c r="Q107" s="294"/>
      <c r="R107" s="294"/>
      <c r="S107" s="294"/>
      <c r="T107" s="294"/>
      <c r="U107" s="294"/>
      <c r="V107" s="294"/>
      <c r="W107" s="294"/>
      <c r="X107" s="293"/>
      <c r="Y107" s="293"/>
      <c r="Z107" s="293"/>
      <c r="AA107" s="293"/>
      <c r="AC107" s="293"/>
      <c r="AD107" s="293"/>
      <c r="AE107" s="293"/>
      <c r="AF107" s="293"/>
      <c r="AG107" s="293"/>
      <c r="AH107" s="293"/>
      <c r="AI107" s="293"/>
      <c r="AJ107" s="293"/>
      <c r="AK107" s="293"/>
      <c r="AL107" s="293"/>
      <c r="AM107" s="293"/>
      <c r="AN107" s="293"/>
      <c r="AO107" s="293"/>
      <c r="AP107" s="293"/>
      <c r="AQ107" s="293"/>
      <c r="AR107" s="293"/>
      <c r="AS107" s="293"/>
      <c r="AT107" s="293"/>
      <c r="AU107" s="293"/>
      <c r="AV107" s="293"/>
      <c r="AW107" s="293"/>
      <c r="AX107" s="293"/>
      <c r="AY107" s="293"/>
      <c r="AZ107" s="293"/>
      <c r="BA107" s="293"/>
      <c r="BB107" s="293"/>
      <c r="BC107" s="293"/>
    </row>
  </sheetData>
  <sheetProtection algorithmName="SHA-512" hashValue="AzOgaYctTmupocXa1/+2i8omAW5D1bgrJC6RPj+mZ8U20JeiY82r/zN4NWamldIgCCCyWCb74aEX9vSA5ztuNA==" saltValue="hzDDkZIpg/mVVCES/4h4og==" spinCount="100000" sheet="1" selectLockedCells="1" autoFilter="0"/>
  <protectedRanges>
    <protectedRange sqref="C25:D25" name="Range1_2"/>
    <protectedRange sqref="P25 S26:V26 W26:AC27" name="Range1_5"/>
  </protectedRanges>
  <autoFilter ref="AB9:AB21" xr:uid="{00000000-0009-0000-0000-000002000000}"/>
  <customSheetViews>
    <customSheetView guid="{273071D3-FB9C-4EEE-9E66-E5AF33BB4F07}" showGridLines="0" showRowCol="0" showAutoFilter="1" hiddenColumns="1" topLeftCell="A7">
      <selection activeCell="X6" sqref="X6:X7"/>
      <pageMargins left="0.2" right="0.21" top="0.22" bottom="0.17" header="0.18" footer="0.14000000000000001"/>
      <printOptions horizontalCentered="1" verticalCentered="1"/>
      <pageSetup paperSize="9" scale="90" fitToHeight="0" orientation="landscape" horizontalDpi="300" verticalDpi="300" r:id="rId1"/>
      <autoFilter ref="AB9:AB21" xr:uid="{14C59895-601A-44AB-87FC-7DB771A71478}"/>
    </customSheetView>
    <customSheetView guid="{8E5F44A5-282F-4805-BE8E-D8C2603F6F93}" showGridLines="0" showRowCol="0" showAutoFilter="1" hiddenColumns="1" topLeftCell="A7">
      <selection activeCell="AB6" sqref="AB6"/>
      <pageMargins left="0.2" right="0.21" top="0.22" bottom="0.17" header="0.18" footer="0.14000000000000001"/>
      <printOptions horizontalCentered="1" verticalCentered="1"/>
      <pageSetup paperSize="9" scale="90" fitToHeight="0" orientation="landscape" horizontalDpi="300" verticalDpi="300" r:id="rId2"/>
      <autoFilter ref="B1" xr:uid="{390A155F-771A-4A70-8D80-B0F10CFB97B7}"/>
    </customSheetView>
    <customSheetView guid="{41A2F7D9-820C-42B6-9554-4F6DCEAAE92D}" showGridLines="0" showRowCol="0" showAutoFilter="1" hiddenColumns="1">
      <selection activeCell="Y4" sqref="Y4"/>
      <pageMargins left="0.33" right="0.18" top="0.66" bottom="0.13" header="0.54" footer="0.25"/>
      <pageSetup paperSize="9" scale="95" orientation="landscape" horizontalDpi="300" verticalDpi="300" r:id="rId3"/>
      <autoFilter ref="B1" xr:uid="{8A1AAFD9-1FD9-4CE3-8194-706ECFDDF81B}"/>
    </customSheetView>
    <customSheetView guid="{E5021683-C8A4-4A05-B358-A7846A6BB2DB}" showGridLines="0" showRowCol="0" showAutoFilter="1" hiddenColumns="1">
      <selection activeCell="A9" sqref="A9"/>
      <pageMargins left="0.43" right="0.18" top="0.66" bottom="0.13" header="0.54" footer="0.25"/>
      <pageSetup paperSize="9" scale="95" orientation="landscape" horizontalDpi="300" verticalDpi="300" r:id="rId4"/>
      <autoFilter ref="B1" xr:uid="{2DD6AADD-6255-436B-8323-F26755502EA6}"/>
    </customSheetView>
    <customSheetView guid="{404D0739-D685-4D16-97F7-FD0448EBF6FA}" showGridLines="0" showRowCol="0" hiddenColumns="1">
      <selection activeCell="Z4" sqref="Z4"/>
      <pageMargins left="0.4" right="0.18" top="0.37" bottom="0.13" header="0.24" footer="0.25"/>
      <pageSetup paperSize="9" scale="95" orientation="landscape" horizontalDpi="300" verticalDpi="300" r:id="rId5"/>
    </customSheetView>
    <customSheetView guid="{251BCA92-4A2D-4049-8601-34286741627A}" showGridLines="0" showRowCol="0">
      <selection activeCell="K10" sqref="K10"/>
      <pageMargins left="0.74803149606299213" right="0.31496062992125984" top="0.37" bottom="0.13" header="0.24" footer="0.25"/>
      <pageSetup paperSize="9" orientation="landscape" horizontalDpi="300" verticalDpi="300" r:id="rId6"/>
    </customSheetView>
    <customSheetView guid="{63E57F7B-AFB9-4A4F-BEE9-A87886FE080E}" showGridLines="0" showRowCol="0">
      <selection activeCell="F14" sqref="F14"/>
      <pageMargins left="0.74803149606299213" right="0.31496062992125984" top="0.37" bottom="0.13" header="0.24" footer="0.25"/>
      <pageSetup paperSize="9" orientation="landscape" horizontalDpi="300" verticalDpi="300" r:id="rId7"/>
    </customSheetView>
    <customSheetView guid="{45332106-F8B0-418B-85FB-E7866DCCFF19}" showGridLines="0" showRowCol="0">
      <selection activeCell="F14" sqref="F14"/>
      <pageMargins left="0.74803149606299213" right="0.31496062992125984" top="0.37" bottom="0.13" header="0.24" footer="0.25"/>
      <pageSetup paperSize="9" orientation="landscape" horizontalDpi="300" verticalDpi="300" r:id="rId8"/>
    </customSheetView>
    <customSheetView guid="{A4554EAF-6521-4F63-ACD6-CAABB50734DB}" showGridLines="0" showRowCol="0" showAutoFilter="1" hiddenColumns="1">
      <selection activeCell="Z4" sqref="Z4"/>
      <pageMargins left="0.43" right="0.18" top="0.66" bottom="0.13" header="0.54" footer="0.25"/>
      <pageSetup paperSize="9" scale="95" orientation="landscape" horizontalDpi="300" verticalDpi="300" r:id="rId9"/>
      <autoFilter ref="B1" xr:uid="{28FD69B0-96F1-4127-85CC-85585F836A1A}"/>
    </customSheetView>
    <customSheetView guid="{9AC6DA92-C651-431E-B4B1-E1078971B466}" showGridLines="0" showRowCol="0" showAutoFilter="1" hiddenColumns="1">
      <selection activeCell="Z5" sqref="Z5"/>
      <pageMargins left="0.43" right="0.18" top="0.66" bottom="0.13" header="0.54" footer="0.25"/>
      <pageSetup paperSize="9" scale="95" orientation="landscape" horizontalDpi="300" verticalDpi="300" r:id="rId10"/>
      <autoFilter ref="B1" xr:uid="{E0BDAED1-2EDD-46A7-AAB0-B552D908EBD2}"/>
    </customSheetView>
    <customSheetView guid="{ABC4C9E3-EC83-4012-B44A-3DB3905ECA7F}" showGridLines="0" showRowCol="0" showAutoFilter="1" hiddenColumns="1">
      <selection activeCell="Y6" sqref="Y6"/>
      <pageMargins left="0.33" right="0.18" top="0.66" bottom="0.13" header="0.54" footer="0.25"/>
      <pageSetup paperSize="9" scale="95" orientation="landscape" horizontalDpi="300" verticalDpi="300" r:id="rId11"/>
      <autoFilter ref="B1" xr:uid="{F7006C5E-9416-4744-AF7C-3E9F614E855B}"/>
    </customSheetView>
    <customSheetView guid="{F9CAC060-9643-4698-8DD2-B638981AFFFB}" showGridLines="0" showRowCol="0" showAutoFilter="1" hiddenColumns="1">
      <selection activeCell="Y6" sqref="Y6"/>
      <pageMargins left="0.33" right="0.18" top="0.66" bottom="0.13" header="0.54" footer="0.25"/>
      <pageSetup paperSize="9" scale="95" orientation="landscape" horizontalDpi="300" verticalDpi="300" r:id="rId12"/>
      <autoFilter ref="B1" xr:uid="{57ED6F04-9559-4969-9A49-A59D62D90415}"/>
    </customSheetView>
  </customSheetViews>
  <mergeCells count="20">
    <mergeCell ref="B8:B9"/>
    <mergeCell ref="C8:C9"/>
    <mergeCell ref="L25:M25"/>
    <mergeCell ref="B2:AA3"/>
    <mergeCell ref="B6:B7"/>
    <mergeCell ref="X6:X7"/>
    <mergeCell ref="S6:W6"/>
    <mergeCell ref="D6:D7"/>
    <mergeCell ref="B4:AA4"/>
    <mergeCell ref="B21:D21"/>
    <mergeCell ref="C26:I28"/>
    <mergeCell ref="P27:V27"/>
    <mergeCell ref="Y6:Y7"/>
    <mergeCell ref="AA6:AA7"/>
    <mergeCell ref="E6:I6"/>
    <mergeCell ref="Z6:Z7"/>
    <mergeCell ref="J6:J7"/>
    <mergeCell ref="C6:C7"/>
    <mergeCell ref="L6:P6"/>
    <mergeCell ref="Q6:Q7"/>
  </mergeCells>
  <printOptions horizontalCentered="1" verticalCentered="1"/>
  <pageMargins left="0.19685039370078741" right="0.19685039370078741" top="0.11811023622047245" bottom="0.11811023622047245" header="0.15748031496062992" footer="0.15748031496062992"/>
  <pageSetup paperSize="9" fitToHeight="0" orientation="landscape" horizontalDpi="300" verticalDpi="300" r:id="rId13"/>
  <ignoredErrors>
    <ignoredError sqref="B21 E21:I21 K21:P21 R21:AA21 E11:AA14 C8 B10:C14 C15:C20 E15:AA20 D9:I9 E10:AA10 D10:D20 J9:AA9" unlockedFormula="1"/>
    <ignoredError sqref="Q21 J21" formula="1" unlockedFormula="1"/>
    <ignoredError sqref="U8" formula="1"/>
  </ignoredErrors>
  <drawing r:id="rId14"/>
  <legacyDrawing r:id="rId1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AB708-6DA4-49F9-9E3A-A45202A80176}">
  <sheetPr>
    <tabColor rgb="FF366092"/>
    <pageSetUpPr fitToPage="1"/>
  </sheetPr>
  <dimension ref="B2:K35"/>
  <sheetViews>
    <sheetView showGridLines="0" workbookViewId="0">
      <selection activeCell="O16" sqref="O16"/>
    </sheetView>
  </sheetViews>
  <sheetFormatPr defaultRowHeight="13.8" x14ac:dyDescent="0.25"/>
  <cols>
    <col min="1" max="1" width="8.88671875" style="227"/>
    <col min="2" max="10" width="9.77734375" style="227" customWidth="1"/>
    <col min="11" max="16384" width="8.88671875" style="227"/>
  </cols>
  <sheetData>
    <row r="2" spans="2:10" ht="20.399999999999999" x14ac:dyDescent="0.25">
      <c r="B2" s="644" t="s">
        <v>625</v>
      </c>
      <c r="C2" s="644"/>
      <c r="D2" s="644"/>
      <c r="E2" s="644"/>
      <c r="F2" s="644"/>
      <c r="G2" s="644"/>
      <c r="H2" s="644"/>
      <c r="I2" s="644"/>
      <c r="J2" s="644"/>
    </row>
    <row r="3" spans="2:10" ht="4.95" customHeight="1" x14ac:dyDescent="0.25">
      <c r="B3" s="91"/>
      <c r="C3" s="91"/>
      <c r="D3" s="91"/>
      <c r="E3" s="91"/>
      <c r="F3" s="91"/>
      <c r="G3" s="91"/>
      <c r="H3" s="91"/>
      <c r="I3" s="91"/>
      <c r="J3" s="91"/>
    </row>
    <row r="4" spans="2:10" ht="15" x14ac:dyDescent="0.25">
      <c r="B4" s="645" t="str">
        <f ca="1">CONCATENATE("(For ", DATA!U195," ",  DATA!W195, " Years)",)</f>
        <v>(For SPP-IA 12 Years)</v>
      </c>
      <c r="C4" s="645"/>
      <c r="D4" s="645"/>
      <c r="E4" s="645"/>
      <c r="F4" s="645"/>
      <c r="G4" s="645"/>
      <c r="H4" s="645"/>
      <c r="I4" s="645"/>
      <c r="J4" s="645"/>
    </row>
    <row r="5" spans="2:10" ht="7.8" customHeight="1" x14ac:dyDescent="0.25">
      <c r="B5" s="91"/>
      <c r="C5" s="91"/>
      <c r="D5" s="91"/>
      <c r="E5" s="91"/>
      <c r="F5" s="91"/>
      <c r="G5" s="91"/>
      <c r="H5" s="91"/>
      <c r="I5" s="91"/>
      <c r="J5" s="91"/>
    </row>
    <row r="6" spans="2:10" ht="7.95" customHeight="1" x14ac:dyDescent="0.25">
      <c r="B6" s="91"/>
      <c r="C6" s="91"/>
      <c r="D6" s="91"/>
      <c r="E6" s="91"/>
      <c r="F6" s="91"/>
      <c r="G6" s="91"/>
      <c r="H6" s="91"/>
      <c r="I6" s="91"/>
      <c r="J6" s="91"/>
    </row>
    <row r="7" spans="2:10" x14ac:dyDescent="0.25">
      <c r="B7" s="527" t="s">
        <v>631</v>
      </c>
      <c r="C7" s="527"/>
      <c r="D7" s="527"/>
      <c r="E7" s="527"/>
      <c r="F7" s="527"/>
      <c r="G7" s="528" t="s">
        <v>133</v>
      </c>
      <c r="H7" s="91"/>
      <c r="I7" s="91"/>
      <c r="J7" s="91"/>
    </row>
    <row r="8" spans="2:10" ht="6" customHeight="1" x14ac:dyDescent="0.25">
      <c r="B8" s="529"/>
      <c r="C8" s="91"/>
      <c r="D8" s="91"/>
      <c r="E8" s="91"/>
      <c r="F8" s="91"/>
      <c r="G8" s="91"/>
      <c r="H8" s="91"/>
      <c r="I8" s="91"/>
      <c r="J8" s="91"/>
    </row>
    <row r="9" spans="2:10" x14ac:dyDescent="0.25">
      <c r="B9" s="646" t="str">
        <f>CONCATENATE(DATA!Z136," ", DATA!F7)</f>
        <v>Sri. C Ramanjaneyulu</v>
      </c>
      <c r="C9" s="646"/>
      <c r="D9" s="646"/>
      <c r="E9" s="646"/>
      <c r="F9" s="530"/>
      <c r="G9" s="530" t="str">
        <f>DATA!U150</f>
        <v>Headmaster</v>
      </c>
      <c r="H9" s="91"/>
      <c r="I9" s="91"/>
      <c r="J9" s="91"/>
    </row>
    <row r="10" spans="2:10" x14ac:dyDescent="0.25">
      <c r="B10" s="646" t="str">
        <f>DATA!E10</f>
        <v>SGT</v>
      </c>
      <c r="C10" s="646"/>
      <c r="D10" s="646"/>
      <c r="E10" s="91"/>
      <c r="F10" s="91"/>
      <c r="G10" s="91" t="str">
        <f>CONCATENATE(DATA!E18,", ",DATA!E19,".")</f>
        <v>ZP High School, Peapully.</v>
      </c>
      <c r="H10" s="91"/>
      <c r="I10" s="91"/>
      <c r="J10" s="91"/>
    </row>
    <row r="11" spans="2:10" x14ac:dyDescent="0.25">
      <c r="B11" s="646" t="str">
        <f>CONCATENATE(DATA!E11," ,",DATA!E12)</f>
        <v>ZP High School ,Peapully</v>
      </c>
      <c r="C11" s="646"/>
      <c r="D11" s="646"/>
      <c r="E11" s="91"/>
      <c r="F11" s="91"/>
      <c r="G11" s="91" t="str">
        <f>CONCATENATE(DATA!E20, " (District)")</f>
        <v>Nandyal (District)</v>
      </c>
      <c r="H11" s="91"/>
      <c r="I11" s="91"/>
      <c r="J11" s="91"/>
    </row>
    <row r="12" spans="2:10" x14ac:dyDescent="0.25">
      <c r="B12" s="80" t="str">
        <f>CONCATENATE(DATA!E13," ( Mandal )")</f>
        <v>Peapully ( Mandal )</v>
      </c>
      <c r="C12" s="91"/>
      <c r="D12" s="91"/>
      <c r="E12" s="91"/>
      <c r="F12" s="91"/>
      <c r="G12" s="91"/>
      <c r="H12" s="91"/>
      <c r="I12" s="91"/>
      <c r="J12" s="91"/>
    </row>
    <row r="13" spans="2:10" x14ac:dyDescent="0.25">
      <c r="B13" s="531"/>
      <c r="C13" s="91"/>
      <c r="D13" s="91"/>
      <c r="E13" s="91"/>
      <c r="F13" s="91"/>
      <c r="G13" s="91"/>
      <c r="H13" s="91"/>
      <c r="I13" s="91"/>
      <c r="J13" s="91"/>
    </row>
    <row r="14" spans="2:10" ht="15" x14ac:dyDescent="0.25">
      <c r="B14" s="532" t="str">
        <f>CONCATENATE("Requested ", DATA!AA137)</f>
        <v>Requested Sir</v>
      </c>
      <c r="C14" s="91"/>
      <c r="D14" s="91"/>
      <c r="E14" s="91"/>
      <c r="F14" s="91"/>
      <c r="G14" s="91"/>
      <c r="H14" s="91"/>
      <c r="I14" s="91"/>
      <c r="J14" s="91"/>
    </row>
    <row r="15" spans="2:10" x14ac:dyDescent="0.25">
      <c r="B15" s="529"/>
      <c r="C15" s="91"/>
      <c r="D15" s="91"/>
      <c r="E15" s="91"/>
      <c r="F15" s="91"/>
      <c r="G15" s="91"/>
      <c r="H15" s="91"/>
      <c r="I15" s="91"/>
      <c r="J15" s="91"/>
    </row>
    <row r="16" spans="2:10" ht="64.2" customHeight="1" x14ac:dyDescent="0.25">
      <c r="B16" s="648" t="str">
        <f ca="1">CONCATENATE("Sub : Estd- ", DATA!E9, " - ", DATA!Z136," ", DATA!F7, ", ", DATA!E10,  " (Treasury Id No : ", DATA!M13, ") ", "Working at  ", DATA!E11, ", ",DATA!E12,  " (Village), ",  DATA!E13," (Mandal), ",                  DATA!E20, " (District) - Requisition for Sanction of Automatic Advancement Scheme after completion of ", DATA!W195, " years of Service w.e.f. ",  DATA!AT116," - Request - Regarding.")</f>
        <v>Sub : Estd- Secondary Education - Sri. C Ramanjaneyulu, SGT (Treasury Id No : 093800230) Working at  ZP High School, Peapully (Village), Peapully (Mandal), Nandyal (District) - Requisition for Sanction of Automatic Advancement Scheme after completion of 12 years of Service w.e.f. 02/08/2025 - Request - Regarding.</v>
      </c>
      <c r="C16" s="648"/>
      <c r="D16" s="648"/>
      <c r="E16" s="648"/>
      <c r="F16" s="648"/>
      <c r="G16" s="648"/>
      <c r="H16" s="648"/>
      <c r="I16" s="648"/>
      <c r="J16" s="648"/>
    </row>
    <row r="17" spans="2:10" x14ac:dyDescent="0.25">
      <c r="B17" s="533"/>
      <c r="C17" s="91"/>
      <c r="D17" s="91"/>
      <c r="E17" s="91"/>
      <c r="F17" s="91"/>
      <c r="G17" s="91"/>
      <c r="H17" s="91"/>
      <c r="I17" s="91"/>
      <c r="J17" s="91"/>
    </row>
    <row r="18" spans="2:10" x14ac:dyDescent="0.25">
      <c r="B18" s="541" t="s">
        <v>647</v>
      </c>
      <c r="C18" s="91" t="str">
        <f>Proceeding!D9</f>
        <v>1.G.O.Ms.No. 01. Dt. 17.01.2022</v>
      </c>
      <c r="D18" s="91"/>
      <c r="E18" s="91"/>
      <c r="F18" s="91"/>
      <c r="G18" s="91"/>
      <c r="H18" s="91"/>
      <c r="I18" s="91"/>
      <c r="J18" s="91"/>
    </row>
    <row r="19" spans="2:10" x14ac:dyDescent="0.25">
      <c r="B19" s="91"/>
      <c r="C19" s="91" t="str">
        <f>Proceeding!D10</f>
        <v>2.G.O.Ms. No . 68    Finance  (HR.V-PC.I) Department.,Dt.12.06.2015</v>
      </c>
      <c r="D19" s="91"/>
      <c r="E19" s="91"/>
      <c r="F19" s="91"/>
      <c r="G19" s="91"/>
      <c r="H19" s="91"/>
      <c r="I19" s="91"/>
      <c r="J19" s="91"/>
    </row>
    <row r="20" spans="2:10" x14ac:dyDescent="0.25">
      <c r="B20" s="91"/>
      <c r="C20" s="91"/>
      <c r="D20" s="91"/>
      <c r="E20" s="91"/>
      <c r="F20" s="91"/>
      <c r="G20" s="91"/>
      <c r="H20" s="91"/>
      <c r="I20" s="91"/>
      <c r="J20" s="91"/>
    </row>
    <row r="21" spans="2:10" ht="44.4" customHeight="1" x14ac:dyDescent="0.25">
      <c r="B21" s="648" t="str">
        <f ca="1">CONCATENATE("      I humbly submit your honor that, I have been working as ", DATA!E10, " from ", DATA!AQ113, " and I have completed ",  DATA!W195, " years of service as on ", DATA!AT116, " without any remark.",)</f>
        <v xml:space="preserve">      I humbly submit your honor that, I have been working as SGT from 03/08/2013 and I have completed 12 years of service as on 02/08/2025 without any remark.</v>
      </c>
      <c r="C21" s="648"/>
      <c r="D21" s="648"/>
      <c r="E21" s="648"/>
      <c r="F21" s="648"/>
      <c r="G21" s="648"/>
      <c r="H21" s="648"/>
      <c r="I21" s="648"/>
      <c r="J21" s="648"/>
    </row>
    <row r="22" spans="2:10" x14ac:dyDescent="0.25">
      <c r="B22" s="91"/>
      <c r="C22" s="91"/>
      <c r="D22" s="91"/>
      <c r="E22" s="91"/>
      <c r="F22" s="91"/>
      <c r="G22" s="91"/>
      <c r="H22" s="91"/>
      <c r="I22" s="91"/>
      <c r="J22" s="91"/>
    </row>
    <row r="23" spans="2:10" ht="29.4" customHeight="1" x14ac:dyDescent="0.25">
      <c r="B23" s="649" t="s">
        <v>626</v>
      </c>
      <c r="C23" s="649"/>
      <c r="D23" s="649"/>
      <c r="E23" s="649"/>
      <c r="F23" s="649"/>
      <c r="G23" s="649"/>
      <c r="H23" s="649"/>
      <c r="I23" s="649"/>
      <c r="J23" s="649"/>
    </row>
    <row r="24" spans="2:10" x14ac:dyDescent="0.25">
      <c r="B24" s="91"/>
      <c r="C24" s="91"/>
      <c r="D24" s="91"/>
      <c r="E24" s="91"/>
      <c r="F24" s="91"/>
      <c r="G24" s="91"/>
      <c r="H24" s="91"/>
      <c r="I24" s="91"/>
      <c r="J24" s="91"/>
    </row>
    <row r="25" spans="2:10" ht="82.2" customHeight="1" x14ac:dyDescent="0.25">
      <c r="B25" s="648" t="str">
        <f ca="1">CONCATENATE("      My Present Basic Pay is ", DATA!AH116,   " With Pay Scale Rs. ", DATA!X195," and it has to enhance From (Increment Rate)   Rs. ", DATA!AK170, " to Increased Basic Pay is   ", DATA!AI118,"  With Pay  Scale Rs.  ", DATA!V195, "  w.e.f.  ", DATA!AP121, ".", " I, therefore, request your honor to kindly consider my  application for  sanctioned ", DATA!U195," increment with new Basic pay  and D.A. in the  post of ",DATA!E10,".",)</f>
        <v xml:space="preserve">      My Present Basic Pay is 48440 With Pay Scale Rs. 44570- 127480  and it has to enhance From (Increment Rate)   Rs. 1350 to Increased Basic Pay is   49790  With Pay  Scale Rs.  45830- 130580  w.e.f.  03/08/2025. I, therefore, request your honor to kindly consider my  application for  sanctioned SPP-IA increment with new Basic pay  and D.A. in the  post of SGT.</v>
      </c>
      <c r="C25" s="648"/>
      <c r="D25" s="648"/>
      <c r="E25" s="648"/>
      <c r="F25" s="648"/>
      <c r="G25" s="648"/>
      <c r="H25" s="648"/>
      <c r="I25" s="648"/>
      <c r="J25" s="648"/>
    </row>
    <row r="26" spans="2:10" x14ac:dyDescent="0.25">
      <c r="B26" s="534"/>
      <c r="C26" s="91"/>
      <c r="D26" s="91"/>
      <c r="E26" s="91"/>
      <c r="F26" s="91"/>
      <c r="G26" s="91"/>
      <c r="H26" s="91"/>
      <c r="I26" s="91"/>
      <c r="J26" s="91"/>
    </row>
    <row r="27" spans="2:10" x14ac:dyDescent="0.25">
      <c r="B27" s="535"/>
      <c r="C27" s="91"/>
      <c r="D27" s="647" t="s">
        <v>627</v>
      </c>
      <c r="E27" s="647"/>
      <c r="F27" s="647"/>
      <c r="G27" s="647"/>
      <c r="H27" s="91"/>
      <c r="I27" s="91"/>
      <c r="J27" s="91"/>
    </row>
    <row r="28" spans="2:10" x14ac:dyDescent="0.25">
      <c r="B28" s="534"/>
      <c r="C28" s="91"/>
      <c r="D28" s="91"/>
      <c r="E28" s="91"/>
      <c r="F28" s="91"/>
      <c r="G28" s="91"/>
      <c r="H28" s="91"/>
      <c r="I28" s="91"/>
      <c r="J28" s="91"/>
    </row>
    <row r="29" spans="2:10" x14ac:dyDescent="0.25">
      <c r="B29" s="534"/>
      <c r="C29" s="91"/>
      <c r="D29" s="91"/>
      <c r="E29" s="91"/>
      <c r="F29" s="91"/>
      <c r="G29" s="91"/>
      <c r="H29" s="91" t="s">
        <v>628</v>
      </c>
      <c r="I29" s="91"/>
      <c r="J29" s="91"/>
    </row>
    <row r="30" spans="2:10" x14ac:dyDescent="0.25">
      <c r="B30" s="529"/>
      <c r="C30" s="91"/>
      <c r="D30" s="91"/>
      <c r="E30" s="91"/>
      <c r="F30" s="91"/>
      <c r="G30" s="91"/>
      <c r="H30" s="91"/>
      <c r="I30" s="91"/>
      <c r="J30" s="91"/>
    </row>
    <row r="31" spans="2:10" x14ac:dyDescent="0.25">
      <c r="B31" s="80" t="s">
        <v>640</v>
      </c>
      <c r="C31" s="91" t="str">
        <f>DATA!E12</f>
        <v>Peapully</v>
      </c>
      <c r="D31" s="91"/>
      <c r="E31" s="91"/>
      <c r="F31" s="91"/>
      <c r="G31" s="91"/>
      <c r="H31" s="91"/>
      <c r="I31" s="91"/>
      <c r="J31" s="91"/>
    </row>
    <row r="32" spans="2:10" x14ac:dyDescent="0.25">
      <c r="B32" s="80" t="s">
        <v>641</v>
      </c>
      <c r="C32" s="643">
        <f ca="1">TODAY()</f>
        <v>45872</v>
      </c>
      <c r="D32" s="643"/>
      <c r="E32" s="91"/>
      <c r="F32" s="91"/>
      <c r="G32" s="91"/>
      <c r="H32" s="91"/>
      <c r="I32" s="91"/>
      <c r="J32" s="91"/>
    </row>
    <row r="33" spans="2:11" x14ac:dyDescent="0.25">
      <c r="B33" s="135"/>
      <c r="C33" s="91"/>
      <c r="D33" s="91"/>
      <c r="E33" s="91"/>
      <c r="F33" s="91"/>
      <c r="G33" s="91"/>
      <c r="H33" s="91"/>
      <c r="I33" s="91"/>
      <c r="J33" s="91"/>
    </row>
    <row r="34" spans="2:11" x14ac:dyDescent="0.25">
      <c r="B34" s="378" t="s">
        <v>534</v>
      </c>
      <c r="C34" s="379"/>
      <c r="D34" s="379"/>
      <c r="E34" s="379"/>
      <c r="F34" s="379"/>
      <c r="G34" s="379"/>
      <c r="H34" s="379"/>
      <c r="I34" s="379"/>
      <c r="J34" s="379"/>
      <c r="K34" s="315"/>
    </row>
    <row r="35" spans="2:11" x14ac:dyDescent="0.25">
      <c r="B35" s="91"/>
      <c r="C35" s="91"/>
      <c r="D35" s="91"/>
      <c r="E35" s="91"/>
      <c r="F35" s="91"/>
      <c r="G35" s="91"/>
      <c r="H35" s="91"/>
      <c r="I35" s="91"/>
      <c r="J35" s="91"/>
    </row>
  </sheetData>
  <sheetProtection algorithmName="SHA-512" hashValue="hLJb/UbXyovZs/qN3D4NsTjTecMq5ni/DyTOistpMM1sgs7871+O1YPyPg9q2DA5aDpniNeFTzIDqTRwjHHClQ==" saltValue="N3uMQ/5fLa1WusqMDKyaGA==" spinCount="100000" sheet="1" objects="1" scenarios="1"/>
  <mergeCells count="11">
    <mergeCell ref="C32:D32"/>
    <mergeCell ref="B2:J2"/>
    <mergeCell ref="B4:J4"/>
    <mergeCell ref="B10:D10"/>
    <mergeCell ref="B9:E9"/>
    <mergeCell ref="B11:D11"/>
    <mergeCell ref="D27:G27"/>
    <mergeCell ref="B16:J16"/>
    <mergeCell ref="B21:J21"/>
    <mergeCell ref="B23:J23"/>
    <mergeCell ref="B25:J25"/>
  </mergeCells>
  <printOptions horizontalCentered="1"/>
  <pageMargins left="0.31496062992125984" right="0.31496062992125984" top="0.35433070866141736" bottom="0.35433070866141736" header="0.31496062992125984" footer="0.31496062992125984"/>
  <pageSetup paperSize="9" orientation="portrait" horizontalDpi="4294967293" r:id="rId1"/>
  <rowBreaks count="1" manualBreakCount="1">
    <brk id="1" max="16383" man="1"/>
  </rowBreaks>
  <colBreaks count="1" manualBreakCount="1">
    <brk id="1"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B9D9D-E4AE-40B9-9E1C-C606C2CC72E2}">
  <sheetPr>
    <tabColor rgb="FF366092"/>
    <pageSetUpPr fitToPage="1"/>
  </sheetPr>
  <dimension ref="B3:K22"/>
  <sheetViews>
    <sheetView showGridLines="0" showRowColHeaders="0" workbookViewId="0">
      <selection activeCell="N5" sqref="N5"/>
    </sheetView>
  </sheetViews>
  <sheetFormatPr defaultRowHeight="13.8" x14ac:dyDescent="0.25"/>
  <cols>
    <col min="1" max="1" width="8.88671875" style="227"/>
    <col min="2" max="2" width="3.77734375" style="227" customWidth="1"/>
    <col min="3" max="6" width="12.77734375" style="227" customWidth="1"/>
    <col min="7" max="7" width="11.6640625" style="227" customWidth="1"/>
    <col min="8" max="8" width="2.21875" style="227" customWidth="1"/>
    <col min="9" max="9" width="8.88671875" style="227"/>
    <col min="10" max="10" width="15.21875" style="227" customWidth="1"/>
    <col min="11" max="16384" width="8.88671875" style="227"/>
  </cols>
  <sheetData>
    <row r="3" spans="2:10" ht="20.399999999999999" x14ac:dyDescent="0.35">
      <c r="B3" s="650" t="str">
        <f ca="1">CONCATENATE("AAS ", DATA!W195," Years Pay Fixation")</f>
        <v>AAS 12 Years Pay Fixation</v>
      </c>
      <c r="C3" s="650"/>
      <c r="D3" s="650"/>
      <c r="E3" s="650"/>
      <c r="F3" s="650"/>
      <c r="G3" s="650"/>
      <c r="H3" s="650"/>
      <c r="I3" s="650"/>
      <c r="J3" s="650"/>
    </row>
    <row r="4" spans="2:10" x14ac:dyDescent="0.25">
      <c r="B4" s="91"/>
      <c r="C4" s="91"/>
      <c r="D4" s="91"/>
      <c r="E4" s="91"/>
      <c r="F4" s="91"/>
      <c r="G4" s="91"/>
      <c r="H4" s="91"/>
      <c r="I4" s="91"/>
      <c r="J4" s="91"/>
    </row>
    <row r="5" spans="2:10" ht="90" customHeight="1" x14ac:dyDescent="0.25">
      <c r="B5" s="649" t="str">
        <f ca="1">CONCATENATE("              In pursuance of the orders issued in G.O.Ms.No. 68 Fin.Deptt.  Dt.12/6/2015 &amp; Proceedings Rc.No.", DATA!M19, ", Dt.", DATA!AP107, " of ", DATA!E16, ", ", DATA!E19, "  is hereby Fixed ",DATA!Z138, " Pay @ Rs. ", DATA!AI118, "/-in ",  DATA!U195, " ", DATA!W195, " Years Scale of ", DATA!V195," as per FR22a(i) wef ", DATA!AP121," due to completion of Satisfactory ", DATA!U195, " Years Incremental Service And Next Subsequent Increments are  Revised as shown in the Annexure.    ",               )</f>
        <v xml:space="preserve">              In pursuance of the orders issued in G.O.Ms.No. 68 Fin.Deptt.  Dt.12/6/2015 &amp; Proceedings Rc.No.02/AAS/2024, Dt.10/02/2024 of Headmaster, Peapully  is hereby Fixed  his  Pay @ Rs. 49790/-in SPP-IA 12 Years Scale of 45830- 130580 as per FR22a(i) wef 03/08/2025 due to completion of Satisfactory SPP-IA Years Incremental Service And Next Subsequent Increments are  Revised as shown in the Annexure.    </v>
      </c>
      <c r="C5" s="649"/>
      <c r="D5" s="649"/>
      <c r="E5" s="649"/>
      <c r="F5" s="649"/>
      <c r="G5" s="649"/>
      <c r="H5" s="649"/>
      <c r="I5" s="649"/>
      <c r="J5" s="649"/>
    </row>
    <row r="6" spans="2:10" ht="7.95" customHeight="1" x14ac:dyDescent="0.25">
      <c r="B6" s="91"/>
      <c r="C6" s="91"/>
      <c r="D6" s="91"/>
      <c r="E6" s="91"/>
      <c r="F6" s="91"/>
      <c r="G6" s="91"/>
      <c r="H6" s="91"/>
      <c r="I6" s="91"/>
      <c r="J6" s="91"/>
    </row>
    <row r="7" spans="2:10" ht="14.4" customHeight="1" x14ac:dyDescent="0.25">
      <c r="B7" s="651" t="s">
        <v>636</v>
      </c>
      <c r="C7" s="651"/>
      <c r="D7" s="651"/>
      <c r="E7" s="651"/>
      <c r="F7" s="651"/>
      <c r="G7" s="651"/>
      <c r="H7" s="651"/>
      <c r="I7" s="651"/>
      <c r="J7" s="651"/>
    </row>
    <row r="8" spans="2:10" ht="7.95" customHeight="1" x14ac:dyDescent="0.25">
      <c r="B8" s="192"/>
      <c r="C8" s="192"/>
      <c r="D8" s="192"/>
      <c r="E8" s="192"/>
      <c r="F8" s="192"/>
      <c r="G8" s="192"/>
      <c r="H8" s="192"/>
      <c r="I8" s="192"/>
      <c r="J8" s="192"/>
    </row>
    <row r="9" spans="2:10" s="520" customFormat="1" ht="18" customHeight="1" x14ac:dyDescent="0.3">
      <c r="B9" s="485">
        <f>Proceeding!C21</f>
        <v>1</v>
      </c>
      <c r="C9" s="188" t="str">
        <f>Proceeding!D21</f>
        <v>Name of the Employee</v>
      </c>
      <c r="D9" s="188"/>
      <c r="E9" s="188"/>
      <c r="F9" s="188"/>
      <c r="G9" s="188"/>
      <c r="H9" s="188" t="s">
        <v>43</v>
      </c>
      <c r="I9" s="188" t="str">
        <f>Proceeding!J21</f>
        <v>Sri.C Ramanjaneyulu</v>
      </c>
      <c r="J9" s="188"/>
    </row>
    <row r="10" spans="2:10" s="520" customFormat="1" ht="18" customHeight="1" x14ac:dyDescent="0.3">
      <c r="B10" s="485">
        <f>Proceeding!C22</f>
        <v>2</v>
      </c>
      <c r="C10" s="188" t="str">
        <f>Proceeding!D22</f>
        <v>Designation</v>
      </c>
      <c r="D10" s="188"/>
      <c r="E10" s="188"/>
      <c r="F10" s="188"/>
      <c r="G10" s="188"/>
      <c r="H10" s="188" t="s">
        <v>43</v>
      </c>
      <c r="I10" s="188" t="str">
        <f>Proceeding!J22</f>
        <v>SGT</v>
      </c>
      <c r="J10" s="188"/>
    </row>
    <row r="11" spans="2:10" s="520" customFormat="1" ht="18" customHeight="1" x14ac:dyDescent="0.3">
      <c r="B11" s="485">
        <f>Proceeding!C23</f>
        <v>3</v>
      </c>
      <c r="C11" s="188" t="str">
        <f>Proceeding!D23</f>
        <v>Acadamic &amp; Professional Qualifications</v>
      </c>
      <c r="D11" s="188"/>
      <c r="E11" s="188"/>
      <c r="F11" s="188"/>
      <c r="G11" s="188"/>
      <c r="H11" s="188" t="s">
        <v>43</v>
      </c>
      <c r="I11" s="188" t="str">
        <f>Proceeding!J23</f>
        <v>M.Sc., B.Ed.</v>
      </c>
      <c r="J11" s="188"/>
    </row>
    <row r="12" spans="2:10" s="520" customFormat="1" ht="18" customHeight="1" x14ac:dyDescent="0.3">
      <c r="B12" s="485">
        <f>Proceeding!C24</f>
        <v>4</v>
      </c>
      <c r="C12" s="188" t="str">
        <f>Proceeding!D24</f>
        <v>Date of Joining in the Present Cadre</v>
      </c>
      <c r="D12" s="188"/>
      <c r="E12" s="188"/>
      <c r="F12" s="188"/>
      <c r="G12" s="188"/>
      <c r="H12" s="188" t="s">
        <v>43</v>
      </c>
      <c r="I12" s="188" t="str">
        <f>Proceeding!J24</f>
        <v>03/08/2013</v>
      </c>
      <c r="J12" s="188"/>
    </row>
    <row r="13" spans="2:10" s="520" customFormat="1" ht="18" customHeight="1" x14ac:dyDescent="0.3">
      <c r="B13" s="485">
        <f>Proceeding!C25</f>
        <v>5</v>
      </c>
      <c r="C13" s="188" t="str">
        <f ca="1">Proceeding!D25</f>
        <v>No. of Days EOL Availed During 12 years</v>
      </c>
      <c r="D13" s="188"/>
      <c r="E13" s="188"/>
      <c r="F13" s="188"/>
      <c r="G13" s="188"/>
      <c r="H13" s="188" t="s">
        <v>43</v>
      </c>
      <c r="I13" s="188" t="str">
        <f>Proceeding!J25</f>
        <v>0 days</v>
      </c>
      <c r="J13" s="188"/>
    </row>
    <row r="14" spans="2:10" s="520" customFormat="1" ht="18" customHeight="1" x14ac:dyDescent="0.3">
      <c r="B14" s="485">
        <f>Proceeding!C26</f>
        <v>6</v>
      </c>
      <c r="C14" s="188" t="str">
        <f>Proceeding!D26</f>
        <v>Whether Depatmental Tests Passed</v>
      </c>
      <c r="D14" s="188"/>
      <c r="E14" s="188"/>
      <c r="F14" s="188"/>
      <c r="G14" s="188"/>
      <c r="H14" s="188" t="s">
        <v>43</v>
      </c>
      <c r="I14" s="188" t="str">
        <f>Proceeding!J26</f>
        <v>Yes</v>
      </c>
      <c r="J14" s="188"/>
    </row>
    <row r="15" spans="2:10" s="520" customFormat="1" ht="18" customHeight="1" x14ac:dyDescent="0.3">
      <c r="B15" s="485">
        <f>Proceeding!C27</f>
        <v>7</v>
      </c>
      <c r="C15" s="188" t="str">
        <f ca="1">Proceeding!D27</f>
        <v xml:space="preserve">Date of Completion of  12 years of Service </v>
      </c>
      <c r="D15" s="188"/>
      <c r="E15" s="188"/>
      <c r="F15" s="188"/>
      <c r="G15" s="188"/>
      <c r="H15" s="188" t="s">
        <v>43</v>
      </c>
      <c r="I15" s="188" t="str">
        <f ca="1">Proceeding!J27</f>
        <v>02/08/2025</v>
      </c>
      <c r="J15" s="188"/>
    </row>
    <row r="16" spans="2:10" s="520" customFormat="1" ht="18" customHeight="1" x14ac:dyDescent="0.3">
      <c r="B16" s="485">
        <f>Proceeding!C28</f>
        <v>8</v>
      </c>
      <c r="C16" s="188" t="str">
        <f ca="1">Proceeding!D28</f>
        <v>Date of Appointment to SPP-IA Scale</v>
      </c>
      <c r="D16" s="188"/>
      <c r="E16" s="188"/>
      <c r="F16" s="188"/>
      <c r="G16" s="188"/>
      <c r="H16" s="188" t="s">
        <v>43</v>
      </c>
      <c r="I16" s="188" t="str">
        <f ca="1">Proceeding!J28</f>
        <v>03/08/2025</v>
      </c>
      <c r="J16" s="188"/>
    </row>
    <row r="17" spans="2:11" s="520" customFormat="1" ht="18" customHeight="1" x14ac:dyDescent="0.3">
      <c r="B17" s="485">
        <f>Proceeding!C29</f>
        <v>9</v>
      </c>
      <c r="C17" s="649" t="str">
        <f ca="1">Proceeding!D29</f>
        <v xml:space="preserve"> Pay as on Completion of  12 Years &amp; Scale</v>
      </c>
      <c r="D17" s="649"/>
      <c r="E17" s="649"/>
      <c r="F17" s="649"/>
      <c r="G17" s="649"/>
      <c r="H17" s="188" t="s">
        <v>43</v>
      </c>
      <c r="I17" s="188" t="str">
        <f>Proceeding!J29</f>
        <v xml:space="preserve">48440 / 44570- 127480 </v>
      </c>
      <c r="J17" s="188"/>
    </row>
    <row r="18" spans="2:11" s="520" customFormat="1" ht="18" customHeight="1" x14ac:dyDescent="0.3">
      <c r="B18" s="485">
        <f>Proceeding!C30</f>
        <v>10</v>
      </c>
      <c r="C18" s="649" t="str">
        <f ca="1">Proceeding!D30</f>
        <v xml:space="preserve">Pay fixed in  12 Years Pay &amp; New Scale (as par FR 22a(i)) </v>
      </c>
      <c r="D18" s="649"/>
      <c r="E18" s="649"/>
      <c r="F18" s="649"/>
      <c r="G18" s="649"/>
      <c r="H18" s="188" t="s">
        <v>43</v>
      </c>
      <c r="I18" s="188" t="str">
        <f>Proceeding!J30</f>
        <v>49790 / 45830- 130580</v>
      </c>
      <c r="J18" s="188"/>
    </row>
    <row r="19" spans="2:11" s="520" customFormat="1" ht="18" customHeight="1" x14ac:dyDescent="0.3">
      <c r="B19" s="485">
        <f>Proceeding!C31</f>
        <v>11</v>
      </c>
      <c r="C19" s="649" t="str">
        <f>Proceeding!D31</f>
        <v>Date of Next Increment (as per Rule 31(2) )</v>
      </c>
      <c r="D19" s="649"/>
      <c r="E19" s="649"/>
      <c r="F19" s="649"/>
      <c r="G19" s="649"/>
      <c r="H19" s="188" t="s">
        <v>43</v>
      </c>
      <c r="I19" s="188" t="str">
        <f>Proceeding!J31</f>
        <v>1/1/2025</v>
      </c>
      <c r="J19" s="188"/>
    </row>
    <row r="20" spans="2:11" x14ac:dyDescent="0.25">
      <c r="B20" s="91"/>
      <c r="C20" s="91"/>
      <c r="D20" s="91"/>
      <c r="E20" s="91"/>
      <c r="F20" s="91"/>
      <c r="G20" s="91"/>
      <c r="H20" s="91"/>
      <c r="I20" s="91"/>
      <c r="J20" s="91"/>
    </row>
    <row r="21" spans="2:11" x14ac:dyDescent="0.25">
      <c r="B21" s="91"/>
      <c r="C21" s="91"/>
      <c r="D21" s="91"/>
      <c r="E21" s="91"/>
      <c r="F21" s="91"/>
      <c r="G21" s="91"/>
      <c r="H21" s="91"/>
      <c r="I21" s="91"/>
      <c r="J21" s="91"/>
    </row>
    <row r="22" spans="2:11" x14ac:dyDescent="0.25">
      <c r="B22" s="378" t="s">
        <v>534</v>
      </c>
      <c r="C22" s="379"/>
      <c r="D22" s="379"/>
      <c r="E22" s="379"/>
      <c r="F22" s="379"/>
      <c r="G22" s="379"/>
      <c r="H22" s="379"/>
      <c r="I22" s="379"/>
      <c r="J22" s="379"/>
      <c r="K22" s="315"/>
    </row>
  </sheetData>
  <sheetProtection algorithmName="SHA-512" hashValue="Qt5cCm4hcFpCiT5tUXRkstsDDPbfAQLr7r6PTHtMzNOyxhRjJWwpg+DkvIyZuemw2NH9/MqQF9yeMELW/JESxw==" saltValue="+2Xkat0Q9TTQuR8kMdeMUg==" spinCount="100000" sheet="1" objects="1" scenarios="1"/>
  <mergeCells count="6">
    <mergeCell ref="B5:J5"/>
    <mergeCell ref="C17:G17"/>
    <mergeCell ref="C18:G18"/>
    <mergeCell ref="C19:G19"/>
    <mergeCell ref="B3:J3"/>
    <mergeCell ref="B7:J7"/>
  </mergeCells>
  <printOptions horizontalCentered="1"/>
  <pageMargins left="0.55118110236220474" right="0.35433070866141736" top="0.74803149606299213" bottom="0.35433070866141736" header="0.31496062992125984" footer="0.31496062992125984"/>
  <pageSetup paperSize="9" orientation="portrait" horizontalDpi="4294967293"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00B0F0"/>
  </sheetPr>
  <dimension ref="A1:CD306"/>
  <sheetViews>
    <sheetView showGridLines="0" showRowColHeaders="0" topLeftCell="A16" workbookViewId="0">
      <selection activeCell="Z34" sqref="Z34"/>
    </sheetView>
  </sheetViews>
  <sheetFormatPr defaultColWidth="9.109375" defaultRowHeight="14.4" x14ac:dyDescent="0.3"/>
  <cols>
    <col min="1" max="1" width="4.88671875" style="197" customWidth="1"/>
    <col min="2" max="2" width="3.77734375" customWidth="1"/>
    <col min="3" max="3" width="5.88671875" customWidth="1"/>
    <col min="4" max="4" width="6.88671875" customWidth="1"/>
    <col min="5" max="6" width="4.21875" customWidth="1"/>
    <col min="7" max="7" width="4.6640625" customWidth="1"/>
    <col min="8" max="17" width="4.21875" customWidth="1"/>
    <col min="18" max="18" width="1.77734375" customWidth="1"/>
    <col min="19" max="19" width="3.88671875" customWidth="1"/>
    <col min="20" max="20" width="3.77734375" customWidth="1"/>
    <col min="21" max="21" width="7.109375" customWidth="1"/>
    <col min="22" max="22" width="2.88671875" customWidth="1"/>
    <col min="23" max="23" width="3.109375" customWidth="1"/>
    <col min="24" max="24" width="2.88671875" customWidth="1"/>
    <col min="25" max="25" width="2.109375" customWidth="1"/>
    <col min="26" max="82" width="9.109375" style="197"/>
  </cols>
  <sheetData>
    <row r="1" spans="1:82" s="197" customFormat="1" ht="19.5" customHeight="1" x14ac:dyDescent="0.3"/>
    <row r="2" spans="1:82" s="2" customFormat="1" ht="19.5" customHeight="1" x14ac:dyDescent="0.25">
      <c r="A2" s="198"/>
      <c r="B2" s="674" t="str">
        <f>CONCATENATE("        AAS arrear bill of  ","  ",DATA!Z136, DATA!F7,", ",DATA!AB126,", ",DATA!Z154,", ",DATA!E12)</f>
        <v xml:space="preserve">        AAS arrear bill of    Sri.C Ramanjaneyulu, S.A.(P.S.), , Peapully</v>
      </c>
      <c r="C2" s="674"/>
      <c r="D2" s="674"/>
      <c r="E2" s="674"/>
      <c r="F2" s="674"/>
      <c r="G2" s="674"/>
      <c r="H2" s="674"/>
      <c r="I2" s="674"/>
      <c r="J2" s="674"/>
      <c r="K2" s="674"/>
      <c r="L2" s="674"/>
      <c r="M2" s="674"/>
      <c r="N2" s="674"/>
      <c r="O2" s="674"/>
      <c r="P2" s="674"/>
      <c r="Q2" s="674"/>
      <c r="R2" s="674"/>
      <c r="S2" s="674"/>
      <c r="T2" s="674"/>
      <c r="U2" s="674"/>
      <c r="V2" s="674"/>
      <c r="W2" s="674"/>
      <c r="X2" s="674"/>
      <c r="Y2" s="674"/>
      <c r="Z2" s="198"/>
      <c r="AA2" s="198"/>
      <c r="AB2" s="198"/>
      <c r="AC2" s="198"/>
      <c r="AD2" s="198"/>
      <c r="AE2" s="198"/>
      <c r="AF2" s="198"/>
      <c r="AG2" s="198"/>
      <c r="AH2" s="198"/>
      <c r="AI2" s="198"/>
      <c r="AJ2" s="198"/>
      <c r="AK2" s="198"/>
      <c r="AL2" s="198"/>
      <c r="AM2" s="198"/>
      <c r="AN2" s="198"/>
      <c r="AO2" s="198"/>
      <c r="AP2" s="198"/>
      <c r="AQ2" s="198"/>
      <c r="AR2" s="198"/>
      <c r="AS2" s="198"/>
      <c r="AT2" s="198"/>
      <c r="AU2" s="198"/>
      <c r="AV2" s="198"/>
      <c r="AW2" s="198"/>
      <c r="AX2" s="198"/>
      <c r="AY2" s="198"/>
      <c r="AZ2" s="198"/>
      <c r="BA2" s="198"/>
      <c r="BB2" s="198"/>
      <c r="BC2" s="198"/>
      <c r="BD2" s="198"/>
      <c r="BE2" s="198"/>
      <c r="BF2" s="198"/>
      <c r="BG2" s="198"/>
      <c r="BH2" s="198"/>
      <c r="BI2" s="198"/>
      <c r="BJ2" s="198"/>
      <c r="BK2" s="198"/>
      <c r="BL2" s="198"/>
      <c r="BM2" s="198"/>
      <c r="BN2" s="198"/>
      <c r="BO2" s="198"/>
      <c r="BP2" s="198"/>
      <c r="BQ2" s="198"/>
      <c r="BR2" s="198"/>
      <c r="BS2" s="198"/>
      <c r="BT2" s="198"/>
      <c r="BU2" s="198"/>
      <c r="BV2" s="198"/>
      <c r="BW2" s="198"/>
      <c r="BX2" s="198"/>
      <c r="BY2" s="198"/>
      <c r="BZ2" s="198"/>
      <c r="CA2" s="198"/>
      <c r="CB2" s="198"/>
      <c r="CC2" s="198"/>
      <c r="CD2" s="198"/>
    </row>
    <row r="3" spans="1:82" ht="16.5" customHeight="1" thickBot="1" x14ac:dyDescent="0.35">
      <c r="B3" s="80"/>
      <c r="C3" s="673" t="e">
        <f>CONCATENATE("Payable At Sub-Treasury Office - ",DATA!#REF!)</f>
        <v>#REF!</v>
      </c>
      <c r="D3" s="673"/>
      <c r="E3" s="673"/>
      <c r="F3" s="673"/>
      <c r="G3" s="673"/>
      <c r="H3" s="673"/>
      <c r="I3" s="673"/>
      <c r="J3" s="673"/>
      <c r="K3" s="673"/>
      <c r="L3" s="673"/>
      <c r="M3" s="673"/>
      <c r="N3" s="673"/>
      <c r="O3" s="673"/>
      <c r="P3" s="673"/>
      <c r="Q3" s="673"/>
      <c r="R3" s="673"/>
      <c r="S3" s="673"/>
      <c r="T3" s="673"/>
      <c r="U3" s="673"/>
      <c r="V3" s="672">
        <f ca="1">DATA!AS119</f>
        <v>45872</v>
      </c>
      <c r="W3" s="672"/>
      <c r="X3" s="672"/>
      <c r="Y3" s="672"/>
    </row>
    <row r="4" spans="1:82" ht="15.75" customHeight="1" x14ac:dyDescent="0.3">
      <c r="B4" s="41"/>
      <c r="C4" s="675" t="str">
        <f>CONCATENATE("GOVERNMENT OF  ",DATA!AW107)</f>
        <v xml:space="preserve">GOVERNMENT OF  ANDRA PRADESH </v>
      </c>
      <c r="D4" s="676"/>
      <c r="E4" s="676"/>
      <c r="F4" s="676"/>
      <c r="G4" s="676"/>
      <c r="H4" s="676"/>
      <c r="I4" s="676"/>
      <c r="J4" s="676"/>
      <c r="K4" s="676"/>
      <c r="L4" s="676"/>
      <c r="M4" s="676"/>
      <c r="N4" s="676"/>
      <c r="O4" s="676"/>
      <c r="P4" s="676"/>
      <c r="Q4" s="676"/>
      <c r="R4" s="676"/>
      <c r="S4" s="676"/>
      <c r="T4" s="676"/>
      <c r="U4" s="676"/>
      <c r="V4" s="676"/>
      <c r="W4" s="676"/>
      <c r="X4" s="676"/>
      <c r="Y4" s="677"/>
    </row>
    <row r="5" spans="1:82" ht="14.25" customHeight="1" x14ac:dyDescent="0.3">
      <c r="B5" s="41"/>
      <c r="C5" s="678" t="s">
        <v>425</v>
      </c>
      <c r="D5" s="679"/>
      <c r="E5" s="679"/>
      <c r="F5" s="679"/>
      <c r="G5" s="679"/>
      <c r="H5" s="679"/>
      <c r="I5" s="679"/>
      <c r="J5" s="679"/>
      <c r="K5" s="679"/>
      <c r="L5" s="679"/>
      <c r="M5" s="679"/>
      <c r="N5" s="679"/>
      <c r="O5" s="679"/>
      <c r="P5" s="679"/>
      <c r="Q5" s="679"/>
      <c r="R5" s="679"/>
      <c r="S5" s="679"/>
      <c r="T5" s="679"/>
      <c r="U5" s="679"/>
      <c r="V5" s="679"/>
      <c r="W5" s="679"/>
      <c r="X5" s="679"/>
      <c r="Y5" s="680"/>
    </row>
    <row r="6" spans="1:82" ht="15" customHeight="1" x14ac:dyDescent="0.3">
      <c r="B6" s="41"/>
      <c r="C6" s="76"/>
      <c r="D6" s="77"/>
      <c r="E6" s="77"/>
      <c r="F6" s="77"/>
      <c r="G6" s="77"/>
      <c r="H6" s="77"/>
      <c r="I6" s="77"/>
      <c r="J6" s="77"/>
      <c r="K6" s="77"/>
      <c r="L6" s="77"/>
      <c r="M6" s="77"/>
      <c r="N6" s="77"/>
      <c r="O6" s="77"/>
      <c r="P6" s="77"/>
      <c r="Q6" s="77"/>
      <c r="R6" s="77"/>
      <c r="S6" s="681" t="s">
        <v>51</v>
      </c>
      <c r="T6" s="682"/>
      <c r="U6" s="682"/>
      <c r="V6" s="682"/>
      <c r="W6" s="682"/>
      <c r="X6" s="682"/>
      <c r="Y6" s="683"/>
    </row>
    <row r="7" spans="1:82" x14ac:dyDescent="0.3">
      <c r="B7" s="41"/>
      <c r="C7" s="684" t="s">
        <v>52</v>
      </c>
      <c r="D7" s="685"/>
      <c r="E7" s="685"/>
      <c r="F7" s="685"/>
      <c r="G7" s="78">
        <f ca="1">DATA!AI121</f>
        <v>0</v>
      </c>
      <c r="H7" s="78">
        <f ca="1">DATA!AJ121</f>
        <v>8</v>
      </c>
      <c r="I7" s="79"/>
      <c r="J7" s="78">
        <v>2</v>
      </c>
      <c r="K7" s="78">
        <v>0</v>
      </c>
      <c r="L7" s="78">
        <f ca="1">DATA!AL122</f>
        <v>2</v>
      </c>
      <c r="M7" s="78">
        <f ca="1">DATA!AM122</f>
        <v>5</v>
      </c>
      <c r="N7" s="79"/>
      <c r="O7" s="79"/>
      <c r="P7" s="77"/>
      <c r="Q7" s="77"/>
      <c r="R7" s="80"/>
      <c r="S7" s="81" t="s">
        <v>53</v>
      </c>
      <c r="T7" s="80"/>
      <c r="U7" s="80"/>
      <c r="V7" s="80"/>
      <c r="W7" s="80"/>
      <c r="X7" s="80"/>
      <c r="Y7" s="82"/>
    </row>
    <row r="8" spans="1:82" ht="9" customHeight="1" x14ac:dyDescent="0.3">
      <c r="B8" s="41"/>
      <c r="C8" s="83"/>
      <c r="D8" s="84"/>
      <c r="E8" s="84"/>
      <c r="F8" s="84"/>
      <c r="G8" s="85"/>
      <c r="H8" s="85"/>
      <c r="I8" s="77"/>
      <c r="J8" s="77"/>
      <c r="K8" s="77"/>
      <c r="L8" s="77"/>
      <c r="M8" s="77"/>
      <c r="N8" s="77"/>
      <c r="O8" s="77"/>
      <c r="P8" s="77"/>
      <c r="Q8" s="77"/>
      <c r="R8" s="80"/>
      <c r="S8" s="86"/>
      <c r="T8" s="80"/>
      <c r="U8" s="80"/>
      <c r="V8" s="80"/>
      <c r="W8" s="80"/>
      <c r="X8" s="80"/>
      <c r="Y8" s="82"/>
    </row>
    <row r="9" spans="1:82" x14ac:dyDescent="0.3">
      <c r="B9" s="41"/>
      <c r="C9" s="688" t="s">
        <v>54</v>
      </c>
      <c r="D9" s="689"/>
      <c r="E9" s="689"/>
      <c r="F9" s="689"/>
      <c r="G9" s="653">
        <f>DATA!S20</f>
        <v>0</v>
      </c>
      <c r="H9" s="654"/>
      <c r="I9" s="654"/>
      <c r="J9" s="655"/>
      <c r="K9" s="77"/>
      <c r="L9" s="77"/>
      <c r="M9" s="77"/>
      <c r="N9" s="77"/>
      <c r="O9" s="77"/>
      <c r="P9" s="77"/>
      <c r="Q9" s="77"/>
      <c r="R9" s="87"/>
      <c r="S9" s="670" t="s">
        <v>55</v>
      </c>
      <c r="T9" s="671"/>
      <c r="U9" s="686"/>
      <c r="V9" s="686"/>
      <c r="W9" s="686"/>
      <c r="X9" s="686"/>
      <c r="Y9" s="687"/>
    </row>
    <row r="10" spans="1:82" ht="7.5" customHeight="1" x14ac:dyDescent="0.3">
      <c r="B10" s="41"/>
      <c r="C10" s="83"/>
      <c r="D10" s="84"/>
      <c r="E10" s="84"/>
      <c r="F10" s="84"/>
      <c r="G10" s="77"/>
      <c r="H10" s="77"/>
      <c r="I10" s="77"/>
      <c r="J10" s="77"/>
      <c r="K10" s="77"/>
      <c r="L10" s="77"/>
      <c r="M10" s="77"/>
      <c r="N10" s="77"/>
      <c r="O10" s="77"/>
      <c r="P10" s="77"/>
      <c r="Q10" s="77"/>
      <c r="R10" s="87"/>
      <c r="S10" s="88"/>
      <c r="T10" s="89"/>
      <c r="U10" s="89"/>
      <c r="V10" s="89"/>
      <c r="W10" s="89"/>
      <c r="X10" s="89"/>
      <c r="Y10" s="90"/>
    </row>
    <row r="11" spans="1:82" ht="7.5" customHeight="1" x14ac:dyDescent="0.3">
      <c r="B11" s="41"/>
      <c r="C11" s="83"/>
      <c r="D11" s="84"/>
      <c r="E11" s="84"/>
      <c r="F11" s="84"/>
      <c r="G11" s="77"/>
      <c r="H11" s="77"/>
      <c r="I11" s="77"/>
      <c r="J11" s="77"/>
      <c r="K11" s="77"/>
      <c r="L11" s="77"/>
      <c r="M11" s="77"/>
      <c r="N11" s="77"/>
      <c r="O11" s="77"/>
      <c r="P11" s="77"/>
      <c r="Q11" s="77"/>
      <c r="R11" s="87"/>
      <c r="S11" s="91"/>
      <c r="T11" s="91"/>
      <c r="U11" s="91"/>
      <c r="V11" s="91"/>
      <c r="W11" s="91"/>
      <c r="X11" s="91"/>
      <c r="Y11" s="92"/>
    </row>
    <row r="12" spans="1:82" x14ac:dyDescent="0.3">
      <c r="B12" s="41"/>
      <c r="C12" s="684" t="s">
        <v>56</v>
      </c>
      <c r="D12" s="685"/>
      <c r="E12" s="685"/>
      <c r="F12" s="685"/>
      <c r="G12" s="696" t="str">
        <f>DATA!E21</f>
        <v>M.Sc</v>
      </c>
      <c r="H12" s="696"/>
      <c r="I12" s="696"/>
      <c r="J12" s="696"/>
      <c r="K12" s="696"/>
      <c r="L12" s="93"/>
      <c r="M12" s="77"/>
      <c r="N12" s="77"/>
      <c r="O12" s="77"/>
      <c r="P12" s="77"/>
      <c r="Q12" s="77"/>
      <c r="R12" s="87"/>
      <c r="S12" s="695" t="s">
        <v>118</v>
      </c>
      <c r="T12" s="695"/>
      <c r="U12" s="693">
        <f>DATA!Q19</f>
        <v>0</v>
      </c>
      <c r="V12" s="693"/>
      <c r="W12" s="693"/>
      <c r="X12" s="693"/>
      <c r="Y12" s="694"/>
      <c r="AB12" s="199"/>
    </row>
    <row r="13" spans="1:82" ht="7.5" customHeight="1" x14ac:dyDescent="0.3">
      <c r="B13" s="41"/>
      <c r="C13" s="94"/>
      <c r="D13" s="80"/>
      <c r="E13" s="80"/>
      <c r="F13" s="80"/>
      <c r="G13" s="87"/>
      <c r="H13" s="87"/>
      <c r="I13" s="87"/>
      <c r="J13" s="87"/>
      <c r="K13" s="87"/>
      <c r="L13" s="87"/>
      <c r="M13" s="87"/>
      <c r="N13" s="87"/>
      <c r="O13" s="87"/>
      <c r="P13" s="87"/>
      <c r="Q13" s="87"/>
      <c r="R13" s="87"/>
      <c r="S13" s="80"/>
      <c r="T13" s="80"/>
      <c r="U13" s="80"/>
      <c r="V13" s="80"/>
      <c r="W13" s="80"/>
      <c r="X13" s="80"/>
      <c r="Y13" s="95"/>
    </row>
    <row r="14" spans="1:82" ht="19.5" customHeight="1" x14ac:dyDescent="0.3">
      <c r="B14" s="41"/>
      <c r="C14" s="94" t="s">
        <v>57</v>
      </c>
      <c r="D14" s="80"/>
      <c r="E14" s="80"/>
      <c r="F14" s="80"/>
      <c r="G14" s="692" t="str">
        <f>DATA!U150</f>
        <v>Headmaster</v>
      </c>
      <c r="H14" s="692"/>
      <c r="I14" s="692"/>
      <c r="J14" s="692"/>
      <c r="K14" s="692"/>
      <c r="L14" s="692"/>
      <c r="M14" s="692"/>
      <c r="N14" s="685" t="s">
        <v>58</v>
      </c>
      <c r="O14" s="685"/>
      <c r="P14" s="685"/>
      <c r="Q14" s="685"/>
      <c r="R14" s="685"/>
      <c r="S14" s="690" t="str">
        <f>CONCATENATE(DATA!U150,", ",DATA!V150)</f>
        <v>Headmaster, ZP High School</v>
      </c>
      <c r="T14" s="690"/>
      <c r="U14" s="690"/>
      <c r="V14" s="690"/>
      <c r="W14" s="690"/>
      <c r="X14" s="690"/>
      <c r="Y14" s="691"/>
    </row>
    <row r="15" spans="1:82" ht="7.5" customHeight="1" x14ac:dyDescent="0.3">
      <c r="B15" s="41"/>
      <c r="C15" s="94"/>
      <c r="D15" s="80"/>
      <c r="E15" s="80"/>
      <c r="F15" s="80"/>
      <c r="G15" s="80"/>
      <c r="H15" s="80"/>
      <c r="I15" s="80"/>
      <c r="J15" s="80"/>
      <c r="K15" s="80"/>
      <c r="L15" s="80"/>
      <c r="M15" s="80"/>
      <c r="N15" s="80"/>
      <c r="O15" s="80"/>
      <c r="P15" s="80"/>
      <c r="Q15" s="80"/>
      <c r="R15" s="80"/>
      <c r="S15" s="690"/>
      <c r="T15" s="690"/>
      <c r="U15" s="690"/>
      <c r="V15" s="690"/>
      <c r="W15" s="690"/>
      <c r="X15" s="690"/>
      <c r="Y15" s="691"/>
    </row>
    <row r="16" spans="1:82" x14ac:dyDescent="0.3">
      <c r="B16" s="41"/>
      <c r="C16" s="94" t="s">
        <v>59</v>
      </c>
      <c r="D16" s="80"/>
      <c r="E16" s="80"/>
      <c r="F16" s="80"/>
      <c r="G16" s="653" t="e">
        <f>DATA!#REF!</f>
        <v>#REF!</v>
      </c>
      <c r="H16" s="654"/>
      <c r="I16" s="654"/>
      <c r="J16" s="655"/>
      <c r="K16" s="96"/>
      <c r="L16" s="96"/>
      <c r="M16" s="80"/>
      <c r="N16" s="80"/>
      <c r="O16" s="664" t="s">
        <v>60</v>
      </c>
      <c r="P16" s="664"/>
      <c r="Q16" s="664"/>
      <c r="R16" s="664"/>
      <c r="S16" s="658" t="e">
        <f>DATA!#REF!</f>
        <v>#REF!</v>
      </c>
      <c r="T16" s="658"/>
      <c r="U16" s="658"/>
      <c r="V16" s="658"/>
      <c r="W16" s="658"/>
      <c r="X16" s="658"/>
      <c r="Y16" s="659"/>
    </row>
    <row r="17" spans="2:25" ht="7.5" customHeight="1" x14ac:dyDescent="0.3">
      <c r="B17" s="41"/>
      <c r="C17" s="94"/>
      <c r="D17" s="80"/>
      <c r="E17" s="80"/>
      <c r="F17" s="80"/>
      <c r="G17" s="77"/>
      <c r="H17" s="77"/>
      <c r="I17" s="77"/>
      <c r="J17" s="77"/>
      <c r="K17" s="97"/>
      <c r="L17" s="97"/>
      <c r="M17" s="80"/>
      <c r="N17" s="80"/>
      <c r="O17" s="80"/>
      <c r="P17" s="80"/>
      <c r="Q17" s="80"/>
      <c r="R17" s="80"/>
      <c r="S17" s="658"/>
      <c r="T17" s="658"/>
      <c r="U17" s="658"/>
      <c r="V17" s="658"/>
      <c r="W17" s="658"/>
      <c r="X17" s="658"/>
      <c r="Y17" s="659"/>
    </row>
    <row r="18" spans="2:25" x14ac:dyDescent="0.3">
      <c r="B18" s="41"/>
      <c r="C18" s="94" t="s">
        <v>61</v>
      </c>
      <c r="D18" s="80"/>
      <c r="E18" s="80"/>
      <c r="F18" s="80"/>
      <c r="G18" s="78">
        <v>0</v>
      </c>
      <c r="H18" s="78"/>
      <c r="I18" s="78"/>
      <c r="J18" s="98"/>
      <c r="K18" s="652" t="s">
        <v>119</v>
      </c>
      <c r="L18" s="652"/>
      <c r="M18" s="652"/>
      <c r="N18" s="80"/>
      <c r="O18" s="80"/>
      <c r="P18" s="80"/>
      <c r="Q18" s="80"/>
      <c r="R18" s="80"/>
      <c r="S18" s="80"/>
      <c r="T18" s="80"/>
      <c r="U18" s="80"/>
      <c r="V18" s="80"/>
      <c r="W18" s="80"/>
      <c r="X18" s="80"/>
      <c r="Y18" s="95"/>
    </row>
    <row r="19" spans="2:25" ht="15" customHeight="1" thickBot="1" x14ac:dyDescent="0.35">
      <c r="B19" s="710" t="str">
        <f ca="1">CONCATENATE("UNDER RUPEES:",  DATA!AR153,"  Only")</f>
        <v>UNDER RUPEES:  One Thousand Eight Hundred and Fifteen rupees only   Only</v>
      </c>
      <c r="C19" s="99"/>
      <c r="D19" s="100"/>
      <c r="E19" s="100"/>
      <c r="F19" s="100"/>
      <c r="G19" s="100"/>
      <c r="H19" s="100"/>
      <c r="I19" s="100"/>
      <c r="J19" s="100"/>
      <c r="K19" s="100"/>
      <c r="L19" s="100"/>
      <c r="M19" s="100"/>
      <c r="N19" s="100"/>
      <c r="O19" s="100"/>
      <c r="P19" s="100"/>
      <c r="Q19" s="100"/>
      <c r="R19" s="100"/>
      <c r="S19" s="101" t="s">
        <v>422</v>
      </c>
      <c r="T19" s="100"/>
      <c r="U19" s="100"/>
      <c r="V19" s="100"/>
      <c r="W19" s="100"/>
      <c r="X19" s="100"/>
      <c r="Y19" s="102"/>
    </row>
    <row r="20" spans="2:25" x14ac:dyDescent="0.3">
      <c r="B20" s="710"/>
      <c r="C20" s="103" t="s">
        <v>62</v>
      </c>
      <c r="D20" s="80"/>
      <c r="E20" s="80"/>
      <c r="F20" s="80"/>
      <c r="G20" s="80"/>
      <c r="H20" s="80"/>
      <c r="I20" s="80"/>
      <c r="J20" s="80"/>
      <c r="K20" s="80"/>
      <c r="L20" s="80"/>
      <c r="M20" s="104"/>
      <c r="N20" s="660" t="s">
        <v>63</v>
      </c>
      <c r="O20" s="661"/>
      <c r="P20" s="661"/>
      <c r="Q20" s="661"/>
      <c r="R20" s="661"/>
      <c r="S20" s="661"/>
      <c r="T20" s="80"/>
      <c r="U20" s="661" t="s">
        <v>64</v>
      </c>
      <c r="V20" s="661"/>
      <c r="W20" s="661"/>
      <c r="X20" s="661"/>
      <c r="Y20" s="667"/>
    </row>
    <row r="21" spans="2:25" x14ac:dyDescent="0.3">
      <c r="B21" s="710"/>
      <c r="C21" s="94" t="s">
        <v>65</v>
      </c>
      <c r="D21" s="80"/>
      <c r="E21" s="80"/>
      <c r="F21" s="105">
        <f>IF(DATA!X167=5,"",2)</f>
        <v>2</v>
      </c>
      <c r="G21" s="105">
        <f>IF(DATA!X167=5,"",2)</f>
        <v>2</v>
      </c>
      <c r="H21" s="105">
        <f>IF(DATA!X167=5,"",0)</f>
        <v>0</v>
      </c>
      <c r="I21" s="105">
        <f>IF(DATA!X167=5,"",2)</f>
        <v>2</v>
      </c>
      <c r="J21" s="132" t="str">
        <f>IF(DATA!X167=5,"","General Education")</f>
        <v>General Education</v>
      </c>
      <c r="K21" s="87"/>
      <c r="L21" s="87"/>
      <c r="M21" s="87"/>
      <c r="N21" s="86">
        <v>1</v>
      </c>
      <c r="O21" s="80" t="s">
        <v>231</v>
      </c>
      <c r="P21" s="80"/>
      <c r="Q21" s="80"/>
      <c r="R21" s="80"/>
      <c r="S21" s="80"/>
      <c r="T21" s="80" t="s">
        <v>66</v>
      </c>
      <c r="U21" s="720"/>
      <c r="V21" s="720"/>
      <c r="W21" s="720"/>
      <c r="X21" s="720"/>
      <c r="Y21" s="721"/>
    </row>
    <row r="22" spans="2:25" ht="6" customHeight="1" x14ac:dyDescent="0.3">
      <c r="B22" s="710"/>
      <c r="C22" s="94"/>
      <c r="D22" s="80"/>
      <c r="E22" s="80"/>
      <c r="F22" s="87"/>
      <c r="G22" s="87"/>
      <c r="H22" s="87"/>
      <c r="I22" s="87"/>
      <c r="J22" s="87"/>
      <c r="K22" s="87"/>
      <c r="L22" s="87"/>
      <c r="M22" s="87"/>
      <c r="N22" s="86"/>
      <c r="O22" s="80"/>
      <c r="P22" s="80"/>
      <c r="Q22" s="80"/>
      <c r="R22" s="80"/>
      <c r="S22" s="80"/>
      <c r="T22" s="80"/>
      <c r="U22" s="107"/>
      <c r="V22" s="107"/>
      <c r="W22" s="107"/>
      <c r="X22" s="107"/>
      <c r="Y22" s="108"/>
    </row>
    <row r="23" spans="2:25" x14ac:dyDescent="0.3">
      <c r="B23" s="710"/>
      <c r="C23" s="94" t="s">
        <v>67</v>
      </c>
      <c r="D23" s="80"/>
      <c r="E23" s="80"/>
      <c r="F23" s="105">
        <v>0</v>
      </c>
      <c r="G23" s="105">
        <f>DATA!V173</f>
        <v>0</v>
      </c>
      <c r="H23" s="109"/>
      <c r="I23" s="132">
        <f>DATA!V174</f>
        <v>0</v>
      </c>
      <c r="J23" s="87"/>
      <c r="K23" s="87"/>
      <c r="L23" s="87"/>
      <c r="M23" s="87"/>
      <c r="N23" s="86">
        <v>2</v>
      </c>
      <c r="O23" s="80" t="s">
        <v>68</v>
      </c>
      <c r="P23" s="80"/>
      <c r="Q23" s="80"/>
      <c r="R23" s="80"/>
      <c r="S23" s="80"/>
      <c r="T23" s="80" t="s">
        <v>66</v>
      </c>
      <c r="U23" s="665"/>
      <c r="V23" s="665"/>
      <c r="W23" s="665"/>
      <c r="X23" s="665"/>
      <c r="Y23" s="722"/>
    </row>
    <row r="24" spans="2:25" ht="6" customHeight="1" x14ac:dyDescent="0.3">
      <c r="B24" s="710"/>
      <c r="C24" s="94"/>
      <c r="D24" s="80"/>
      <c r="E24" s="80"/>
      <c r="F24" s="109"/>
      <c r="G24" s="109"/>
      <c r="H24" s="109"/>
      <c r="I24" s="87"/>
      <c r="J24" s="87"/>
      <c r="K24" s="87"/>
      <c r="L24" s="87"/>
      <c r="M24" s="87"/>
      <c r="N24" s="86"/>
      <c r="O24" s="80"/>
      <c r="P24" s="80"/>
      <c r="Q24" s="80"/>
      <c r="R24" s="80"/>
      <c r="S24" s="80"/>
      <c r="T24" s="80"/>
      <c r="U24" s="107"/>
      <c r="V24" s="110"/>
      <c r="W24" s="110"/>
      <c r="X24" s="110"/>
      <c r="Y24" s="111"/>
    </row>
    <row r="25" spans="2:25" ht="24" customHeight="1" x14ac:dyDescent="0.3">
      <c r="B25" s="710"/>
      <c r="C25" s="94" t="s">
        <v>69</v>
      </c>
      <c r="D25" s="80"/>
      <c r="E25" s="80"/>
      <c r="F25" s="105">
        <v>1</v>
      </c>
      <c r="G25" s="105">
        <f>DATA!X174</f>
        <v>0</v>
      </c>
      <c r="H25" s="105">
        <f>DATA!Y174</f>
        <v>0</v>
      </c>
      <c r="I25" s="723">
        <f>DATA!V175</f>
        <v>0</v>
      </c>
      <c r="J25" s="724"/>
      <c r="K25" s="724"/>
      <c r="L25" s="724"/>
      <c r="M25" s="725"/>
      <c r="N25" s="86">
        <v>3</v>
      </c>
      <c r="O25" s="80" t="s">
        <v>70</v>
      </c>
      <c r="P25" s="80"/>
      <c r="Q25" s="80"/>
      <c r="R25" s="80"/>
      <c r="S25" s="80"/>
      <c r="T25" s="80" t="s">
        <v>66</v>
      </c>
      <c r="U25" s="662"/>
      <c r="V25" s="662"/>
      <c r="W25" s="662"/>
      <c r="X25" s="662"/>
      <c r="Y25" s="663"/>
    </row>
    <row r="26" spans="2:25" ht="6" customHeight="1" x14ac:dyDescent="0.3">
      <c r="B26" s="710"/>
      <c r="C26" s="94"/>
      <c r="D26" s="80"/>
      <c r="E26" s="80"/>
      <c r="F26" s="109"/>
      <c r="G26" s="109"/>
      <c r="H26" s="109"/>
      <c r="I26" s="87"/>
      <c r="J26" s="87"/>
      <c r="K26" s="87"/>
      <c r="L26" s="87"/>
      <c r="M26" s="87"/>
      <c r="N26" s="86"/>
      <c r="O26" s="80"/>
      <c r="P26" s="80"/>
      <c r="Q26" s="80"/>
      <c r="R26" s="80"/>
      <c r="S26" s="80"/>
      <c r="T26" s="80"/>
      <c r="U26" s="107"/>
      <c r="V26" s="107"/>
      <c r="W26" s="107"/>
      <c r="X26" s="107"/>
      <c r="Y26" s="108"/>
    </row>
    <row r="27" spans="2:25" x14ac:dyDescent="0.3">
      <c r="B27" s="710"/>
      <c r="C27" s="112" t="s">
        <v>71</v>
      </c>
      <c r="D27" s="80"/>
      <c r="E27" s="80"/>
      <c r="F27" s="105" t="s">
        <v>334</v>
      </c>
      <c r="G27" s="105" t="s">
        <v>334</v>
      </c>
      <c r="H27" s="77"/>
      <c r="I27" s="87"/>
      <c r="J27" s="87"/>
      <c r="K27" s="87"/>
      <c r="L27" s="87"/>
      <c r="M27" s="87"/>
      <c r="N27" s="86">
        <v>4</v>
      </c>
      <c r="O27" s="80" t="s">
        <v>72</v>
      </c>
      <c r="P27" s="80"/>
      <c r="Q27" s="80"/>
      <c r="R27" s="80"/>
      <c r="S27" s="80"/>
      <c r="T27" s="80" t="s">
        <v>66</v>
      </c>
      <c r="U27" s="662">
        <f ca="1">Bill!Y21</f>
        <v>0</v>
      </c>
      <c r="V27" s="662"/>
      <c r="W27" s="662"/>
      <c r="X27" s="662"/>
      <c r="Y27" s="663"/>
    </row>
    <row r="28" spans="2:25" ht="6" customHeight="1" x14ac:dyDescent="0.3">
      <c r="B28" s="710"/>
      <c r="C28" s="94"/>
      <c r="D28" s="80"/>
      <c r="E28" s="80"/>
      <c r="F28" s="77"/>
      <c r="G28" s="77"/>
      <c r="H28" s="77"/>
      <c r="I28" s="87"/>
      <c r="J28" s="87"/>
      <c r="K28" s="87"/>
      <c r="L28" s="87"/>
      <c r="M28" s="87"/>
      <c r="N28" s="86"/>
      <c r="O28" s="80"/>
      <c r="P28" s="80"/>
      <c r="Q28" s="80"/>
      <c r="R28" s="80"/>
      <c r="S28" s="80"/>
      <c r="T28" s="80"/>
      <c r="U28" s="107"/>
      <c r="V28" s="107"/>
      <c r="W28" s="107"/>
      <c r="X28" s="107"/>
      <c r="Y28" s="108"/>
    </row>
    <row r="29" spans="2:25" ht="24" customHeight="1" x14ac:dyDescent="0.3">
      <c r="B29" s="710"/>
      <c r="C29" s="94" t="s">
        <v>73</v>
      </c>
      <c r="D29" s="80"/>
      <c r="E29" s="80"/>
      <c r="F29" s="105">
        <v>0</v>
      </c>
      <c r="G29" s="105">
        <f>DATA!Z176</f>
        <v>0</v>
      </c>
      <c r="H29" s="77"/>
      <c r="I29" s="668">
        <f>DATA!V176</f>
        <v>0</v>
      </c>
      <c r="J29" s="668"/>
      <c r="K29" s="668"/>
      <c r="L29" s="668"/>
      <c r="M29" s="669"/>
      <c r="N29" s="86">
        <v>5</v>
      </c>
      <c r="O29" s="80" t="s">
        <v>74</v>
      </c>
      <c r="P29" s="80"/>
      <c r="Q29" s="80"/>
      <c r="R29" s="80"/>
      <c r="S29" s="80"/>
      <c r="T29" s="80" t="s">
        <v>66</v>
      </c>
      <c r="U29" s="656"/>
      <c r="V29" s="656"/>
      <c r="W29" s="656"/>
      <c r="X29" s="656"/>
      <c r="Y29" s="657"/>
    </row>
    <row r="30" spans="2:25" ht="6" customHeight="1" x14ac:dyDescent="0.3">
      <c r="B30" s="710"/>
      <c r="C30" s="94"/>
      <c r="D30" s="80"/>
      <c r="E30" s="80"/>
      <c r="F30" s="77"/>
      <c r="G30" s="77"/>
      <c r="H30" s="77"/>
      <c r="I30" s="87"/>
      <c r="J30" s="87"/>
      <c r="K30" s="87"/>
      <c r="L30" s="87"/>
      <c r="M30" s="87"/>
      <c r="N30" s="86"/>
      <c r="O30" s="80"/>
      <c r="P30" s="80"/>
      <c r="Q30" s="80"/>
      <c r="R30" s="80"/>
      <c r="S30" s="80"/>
      <c r="T30" s="80"/>
      <c r="U30" s="107"/>
      <c r="V30" s="107"/>
      <c r="W30" s="107"/>
      <c r="X30" s="107"/>
      <c r="Y30" s="108"/>
    </row>
    <row r="31" spans="2:25" x14ac:dyDescent="0.3">
      <c r="B31" s="710"/>
      <c r="C31" s="94" t="s">
        <v>75</v>
      </c>
      <c r="D31" s="80"/>
      <c r="E31" s="80"/>
      <c r="F31" s="105">
        <v>0</v>
      </c>
      <c r="G31" s="105">
        <v>1</v>
      </c>
      <c r="H31" s="105">
        <v>0</v>
      </c>
      <c r="I31" s="133" t="s">
        <v>76</v>
      </c>
      <c r="J31" s="87"/>
      <c r="K31" s="87"/>
      <c r="L31" s="87"/>
      <c r="M31" s="87"/>
      <c r="N31" s="86">
        <v>6</v>
      </c>
      <c r="O31" s="106" t="s">
        <v>77</v>
      </c>
      <c r="P31" s="80"/>
      <c r="Q31" s="80"/>
      <c r="R31" s="80"/>
      <c r="S31" s="80"/>
      <c r="T31" s="80" t="s">
        <v>66</v>
      </c>
      <c r="U31" s="656"/>
      <c r="V31" s="656"/>
      <c r="W31" s="656"/>
      <c r="X31" s="656"/>
      <c r="Y31" s="657"/>
    </row>
    <row r="32" spans="2:25" x14ac:dyDescent="0.3">
      <c r="B32" s="710"/>
      <c r="C32" s="113"/>
      <c r="D32" s="89"/>
      <c r="E32" s="89"/>
      <c r="F32" s="114"/>
      <c r="G32" s="114"/>
      <c r="H32" s="114"/>
      <c r="I32" s="114"/>
      <c r="J32" s="114"/>
      <c r="K32" s="114"/>
      <c r="L32" s="114"/>
      <c r="M32" s="115"/>
      <c r="N32" s="86">
        <v>7</v>
      </c>
      <c r="O32" s="80" t="s">
        <v>78</v>
      </c>
      <c r="P32" s="80"/>
      <c r="Q32" s="80"/>
      <c r="R32" s="80"/>
      <c r="S32" s="80"/>
      <c r="T32" s="80" t="s">
        <v>66</v>
      </c>
      <c r="U32" s="656"/>
      <c r="V32" s="656"/>
      <c r="W32" s="656"/>
      <c r="X32" s="656"/>
      <c r="Y32" s="657"/>
    </row>
    <row r="33" spans="2:25" x14ac:dyDescent="0.3">
      <c r="B33" s="710"/>
      <c r="C33" s="94"/>
      <c r="D33" s="80"/>
      <c r="E33" s="80"/>
      <c r="F33" s="80"/>
      <c r="G33" s="80"/>
      <c r="H33" s="80"/>
      <c r="I33" s="80"/>
      <c r="J33" s="80"/>
      <c r="K33" s="80"/>
      <c r="L33" s="80"/>
      <c r="M33" s="80"/>
      <c r="N33" s="86">
        <v>8</v>
      </c>
      <c r="O33" s="80" t="s">
        <v>79</v>
      </c>
      <c r="P33" s="80"/>
      <c r="Q33" s="80"/>
      <c r="R33" s="80"/>
      <c r="S33" s="80"/>
      <c r="T33" s="80" t="s">
        <v>66</v>
      </c>
      <c r="U33" s="656"/>
      <c r="V33" s="656"/>
      <c r="W33" s="656"/>
      <c r="X33" s="656"/>
      <c r="Y33" s="657"/>
    </row>
    <row r="34" spans="2:25" x14ac:dyDescent="0.3">
      <c r="B34" s="710"/>
      <c r="C34" s="134" t="s">
        <v>80</v>
      </c>
      <c r="D34" s="135"/>
      <c r="E34" s="135"/>
      <c r="F34" s="135"/>
      <c r="G34" s="136" t="s">
        <v>81</v>
      </c>
      <c r="H34" s="132" t="s">
        <v>82</v>
      </c>
      <c r="I34" s="135"/>
      <c r="J34" s="135"/>
      <c r="K34" s="135"/>
      <c r="L34" s="136" t="s">
        <v>83</v>
      </c>
      <c r="M34" s="135"/>
      <c r="N34" s="86">
        <v>9</v>
      </c>
      <c r="O34" s="80" t="s">
        <v>84</v>
      </c>
      <c r="P34" s="80"/>
      <c r="Q34" s="80"/>
      <c r="R34" s="80"/>
      <c r="S34" s="80"/>
      <c r="T34" s="80" t="s">
        <v>66</v>
      </c>
      <c r="U34" s="656"/>
      <c r="V34" s="656"/>
      <c r="W34" s="656"/>
      <c r="X34" s="656"/>
      <c r="Y34" s="657"/>
    </row>
    <row r="35" spans="2:25" x14ac:dyDescent="0.3">
      <c r="B35" s="710"/>
      <c r="C35" s="134" t="s">
        <v>85</v>
      </c>
      <c r="D35" s="135"/>
      <c r="E35" s="135"/>
      <c r="F35" s="135"/>
      <c r="G35" s="135"/>
      <c r="H35" s="135"/>
      <c r="I35" s="135"/>
      <c r="J35" s="135"/>
      <c r="K35" s="135"/>
      <c r="L35" s="135"/>
      <c r="M35" s="135"/>
      <c r="N35" s="86">
        <v>10</v>
      </c>
      <c r="O35" s="80" t="s">
        <v>86</v>
      </c>
      <c r="P35" s="80"/>
      <c r="Q35" s="80"/>
      <c r="R35" s="80"/>
      <c r="S35" s="80"/>
      <c r="T35" s="80" t="s">
        <v>66</v>
      </c>
      <c r="U35" s="656"/>
      <c r="V35" s="656"/>
      <c r="W35" s="656"/>
      <c r="X35" s="656"/>
      <c r="Y35" s="657"/>
    </row>
    <row r="36" spans="2:25" x14ac:dyDescent="0.3">
      <c r="B36" s="710"/>
      <c r="C36" s="134" t="s">
        <v>87</v>
      </c>
      <c r="D36" s="135"/>
      <c r="E36" s="135"/>
      <c r="F36" s="135"/>
      <c r="G36" s="136">
        <v>2</v>
      </c>
      <c r="H36" s="136">
        <v>2</v>
      </c>
      <c r="I36" s="136">
        <v>0</v>
      </c>
      <c r="J36" s="136">
        <v>2</v>
      </c>
      <c r="K36" s="135"/>
      <c r="L36" s="135"/>
      <c r="M36" s="135"/>
      <c r="N36" s="86">
        <v>11</v>
      </c>
      <c r="O36" s="80" t="s">
        <v>88</v>
      </c>
      <c r="P36" s="80"/>
      <c r="Q36" s="80"/>
      <c r="R36" s="80"/>
      <c r="S36" s="80"/>
      <c r="T36" s="80" t="s">
        <v>66</v>
      </c>
      <c r="U36" s="656"/>
      <c r="V36" s="656"/>
      <c r="W36" s="656"/>
      <c r="X36" s="656"/>
      <c r="Y36" s="657"/>
    </row>
    <row r="37" spans="2:25" x14ac:dyDescent="0.3">
      <c r="B37" s="710"/>
      <c r="C37" s="113"/>
      <c r="D37" s="89"/>
      <c r="E37" s="89"/>
      <c r="F37" s="89"/>
      <c r="G37" s="89"/>
      <c r="H37" s="89"/>
      <c r="I37" s="89"/>
      <c r="J37" s="89"/>
      <c r="K37" s="89"/>
      <c r="L37" s="89"/>
      <c r="M37" s="116"/>
      <c r="N37" s="86">
        <v>12</v>
      </c>
      <c r="O37" s="117" t="s">
        <v>89</v>
      </c>
      <c r="P37" s="80"/>
      <c r="Q37" s="80"/>
      <c r="R37" s="80"/>
      <c r="S37" s="80"/>
      <c r="T37" s="80" t="s">
        <v>66</v>
      </c>
      <c r="U37" s="699"/>
      <c r="V37" s="699"/>
      <c r="W37" s="699"/>
      <c r="X37" s="699"/>
      <c r="Y37" s="713"/>
    </row>
    <row r="38" spans="2:25" ht="15.75" customHeight="1" x14ac:dyDescent="0.3">
      <c r="B38" s="710"/>
      <c r="C38" s="94"/>
      <c r="D38" s="80"/>
      <c r="E38" s="80"/>
      <c r="F38" s="80"/>
      <c r="G38" s="80"/>
      <c r="H38" s="80"/>
      <c r="I38" s="80"/>
      <c r="J38" s="80"/>
      <c r="K38" s="80"/>
      <c r="L38" s="80"/>
      <c r="M38" s="80"/>
      <c r="N38" s="86">
        <v>13</v>
      </c>
      <c r="O38" s="117" t="s">
        <v>90</v>
      </c>
      <c r="P38" s="80"/>
      <c r="Q38" s="80"/>
      <c r="R38" s="80"/>
      <c r="S38" s="80"/>
      <c r="T38" s="80" t="s">
        <v>66</v>
      </c>
      <c r="U38" s="656"/>
      <c r="V38" s="656"/>
      <c r="W38" s="656"/>
      <c r="X38" s="656"/>
      <c r="Y38" s="657"/>
    </row>
    <row r="39" spans="2:25" x14ac:dyDescent="0.3">
      <c r="B39" s="710"/>
      <c r="C39" s="137" t="s">
        <v>91</v>
      </c>
      <c r="D39" s="117"/>
      <c r="E39" s="117"/>
      <c r="F39" s="117"/>
      <c r="G39" s="80"/>
      <c r="H39" s="80" t="s">
        <v>66</v>
      </c>
      <c r="I39" s="665">
        <f ca="1">Bill!S21</f>
        <v>1263</v>
      </c>
      <c r="J39" s="665"/>
      <c r="K39" s="665"/>
      <c r="L39" s="665"/>
      <c r="M39" s="666"/>
      <c r="N39" s="80">
        <v>14</v>
      </c>
      <c r="O39" s="80" t="s">
        <v>92</v>
      </c>
      <c r="P39" s="80"/>
      <c r="Q39" s="80"/>
      <c r="R39" s="80"/>
      <c r="S39" s="80"/>
      <c r="T39" s="80" t="s">
        <v>66</v>
      </c>
      <c r="U39" s="656"/>
      <c r="V39" s="656"/>
      <c r="W39" s="656"/>
      <c r="X39" s="656"/>
      <c r="Y39" s="657"/>
    </row>
    <row r="40" spans="2:25" x14ac:dyDescent="0.3">
      <c r="B40" s="710"/>
      <c r="C40" s="137" t="s">
        <v>93</v>
      </c>
      <c r="D40" s="117"/>
      <c r="E40" s="117"/>
      <c r="F40" s="117"/>
      <c r="G40" s="80"/>
      <c r="H40" s="80" t="s">
        <v>66</v>
      </c>
      <c r="I40" s="711"/>
      <c r="J40" s="711"/>
      <c r="K40" s="711"/>
      <c r="L40" s="711"/>
      <c r="M40" s="712"/>
      <c r="N40" s="80">
        <v>15</v>
      </c>
      <c r="O40" s="80" t="s">
        <v>94</v>
      </c>
      <c r="P40" s="80"/>
      <c r="Q40" s="80"/>
      <c r="R40" s="80"/>
      <c r="S40" s="80"/>
      <c r="T40" s="80" t="s">
        <v>66</v>
      </c>
      <c r="U40" s="656"/>
      <c r="V40" s="656"/>
      <c r="W40" s="656"/>
      <c r="X40" s="656"/>
      <c r="Y40" s="657"/>
    </row>
    <row r="41" spans="2:25" x14ac:dyDescent="0.3">
      <c r="B41" s="710"/>
      <c r="C41" s="137" t="s">
        <v>95</v>
      </c>
      <c r="D41" s="117"/>
      <c r="E41" s="117"/>
      <c r="F41" s="117"/>
      <c r="G41" s="80"/>
      <c r="H41" s="80" t="s">
        <v>66</v>
      </c>
      <c r="I41" s="703">
        <f ca="1">Bill!T21</f>
        <v>425</v>
      </c>
      <c r="J41" s="703"/>
      <c r="K41" s="703"/>
      <c r="L41" s="703"/>
      <c r="M41" s="704"/>
      <c r="N41" s="80">
        <v>16</v>
      </c>
      <c r="O41" s="80" t="s">
        <v>96</v>
      </c>
      <c r="P41" s="80"/>
      <c r="Q41" s="80"/>
      <c r="R41" s="80"/>
      <c r="S41" s="80"/>
      <c r="T41" s="80" t="s">
        <v>66</v>
      </c>
      <c r="U41" s="656"/>
      <c r="V41" s="656"/>
      <c r="W41" s="656"/>
      <c r="X41" s="656"/>
      <c r="Y41" s="657"/>
    </row>
    <row r="42" spans="2:25" x14ac:dyDescent="0.3">
      <c r="B42" s="710"/>
      <c r="C42" s="137" t="s">
        <v>97</v>
      </c>
      <c r="D42" s="117"/>
      <c r="E42" s="117"/>
      <c r="F42" s="117"/>
      <c r="G42" s="80"/>
      <c r="H42" s="80" t="s">
        <v>66</v>
      </c>
      <c r="I42" s="665" t="e">
        <f>Bill!#REF!</f>
        <v>#REF!</v>
      </c>
      <c r="J42" s="665"/>
      <c r="K42" s="665"/>
      <c r="L42" s="665"/>
      <c r="M42" s="666"/>
      <c r="N42" s="80">
        <v>17</v>
      </c>
      <c r="O42" s="80" t="s">
        <v>98</v>
      </c>
      <c r="P42" s="80"/>
      <c r="Q42" s="80"/>
      <c r="R42" s="80"/>
      <c r="S42" s="80"/>
      <c r="T42" s="80" t="s">
        <v>66</v>
      </c>
      <c r="U42" s="656"/>
      <c r="V42" s="656"/>
      <c r="W42" s="656"/>
      <c r="X42" s="656"/>
      <c r="Y42" s="657"/>
    </row>
    <row r="43" spans="2:25" x14ac:dyDescent="0.3">
      <c r="B43" s="710"/>
      <c r="C43" s="137" t="s">
        <v>99</v>
      </c>
      <c r="D43" s="117"/>
      <c r="E43" s="117"/>
      <c r="F43" s="117"/>
      <c r="G43" s="80"/>
      <c r="H43" s="80" t="s">
        <v>66</v>
      </c>
      <c r="I43" s="711">
        <f ca="1">Bill!V21</f>
        <v>126</v>
      </c>
      <c r="J43" s="711"/>
      <c r="K43" s="711"/>
      <c r="L43" s="711"/>
      <c r="M43" s="712"/>
      <c r="N43" s="80">
        <v>18</v>
      </c>
      <c r="O43" s="117" t="s">
        <v>100</v>
      </c>
      <c r="P43" s="80"/>
      <c r="Q43" s="80"/>
      <c r="R43" s="80"/>
      <c r="S43" s="80"/>
      <c r="T43" s="80" t="s">
        <v>66</v>
      </c>
      <c r="U43" s="656"/>
      <c r="V43" s="656"/>
      <c r="W43" s="656"/>
      <c r="X43" s="656"/>
      <c r="Y43" s="657"/>
    </row>
    <row r="44" spans="2:25" x14ac:dyDescent="0.3">
      <c r="B44" s="710"/>
      <c r="C44" s="94"/>
      <c r="D44" s="80"/>
      <c r="E44" s="80"/>
      <c r="F44" s="80"/>
      <c r="G44" s="80"/>
      <c r="H44" s="80" t="s">
        <v>66</v>
      </c>
      <c r="I44" s="699"/>
      <c r="J44" s="699"/>
      <c r="K44" s="699"/>
      <c r="L44" s="699"/>
      <c r="M44" s="700"/>
      <c r="N44" s="80">
        <v>19</v>
      </c>
      <c r="O44" s="80" t="s">
        <v>101</v>
      </c>
      <c r="P44" s="80"/>
      <c r="Q44" s="80"/>
      <c r="R44" s="80"/>
      <c r="S44" s="80"/>
      <c r="T44" s="80" t="s">
        <v>66</v>
      </c>
      <c r="U44" s="656"/>
      <c r="V44" s="656"/>
      <c r="W44" s="656"/>
      <c r="X44" s="656"/>
      <c r="Y44" s="657"/>
    </row>
    <row r="45" spans="2:25" x14ac:dyDescent="0.3">
      <c r="B45" s="710"/>
      <c r="C45" s="94"/>
      <c r="D45" s="80"/>
      <c r="E45" s="80"/>
      <c r="F45" s="80"/>
      <c r="G45" s="80"/>
      <c r="H45" s="80" t="s">
        <v>66</v>
      </c>
      <c r="I45" s="699"/>
      <c r="J45" s="699"/>
      <c r="K45" s="699"/>
      <c r="L45" s="699"/>
      <c r="M45" s="700"/>
      <c r="N45" s="80">
        <v>20</v>
      </c>
      <c r="O45" s="80" t="s">
        <v>395</v>
      </c>
      <c r="P45" s="80"/>
      <c r="Q45" s="80"/>
      <c r="R45" s="80"/>
      <c r="S45" s="80"/>
      <c r="T45" s="80" t="s">
        <v>66</v>
      </c>
      <c r="U45" s="662">
        <f>Bill!X21</f>
        <v>0</v>
      </c>
      <c r="V45" s="662"/>
      <c r="W45" s="662"/>
      <c r="X45" s="662"/>
      <c r="Y45" s="663"/>
    </row>
    <row r="46" spans="2:25" x14ac:dyDescent="0.3">
      <c r="B46" s="710"/>
      <c r="C46" s="94"/>
      <c r="D46" s="80"/>
      <c r="E46" s="118" t="e">
        <v>#REF!</v>
      </c>
      <c r="F46" s="80"/>
      <c r="G46" s="80"/>
      <c r="H46" s="80" t="s">
        <v>66</v>
      </c>
      <c r="I46" s="726"/>
      <c r="J46" s="726"/>
      <c r="K46" s="726"/>
      <c r="L46" s="726"/>
      <c r="M46" s="727"/>
      <c r="N46" s="80"/>
      <c r="O46" s="80"/>
      <c r="P46" s="80"/>
      <c r="Q46" s="80"/>
      <c r="R46" s="80"/>
      <c r="S46" s="80"/>
      <c r="T46" s="80" t="s">
        <v>66</v>
      </c>
      <c r="U46" s="662" t="s">
        <v>449</v>
      </c>
      <c r="V46" s="662"/>
      <c r="W46" s="662"/>
      <c r="X46" s="662"/>
      <c r="Y46" s="663"/>
    </row>
    <row r="47" spans="2:25" x14ac:dyDescent="0.3">
      <c r="B47" s="710"/>
      <c r="C47" s="94"/>
      <c r="D47" s="80"/>
      <c r="E47" s="80"/>
      <c r="F47" s="80"/>
      <c r="G47" s="80"/>
      <c r="H47" s="80" t="s">
        <v>66</v>
      </c>
      <c r="I47" s="699"/>
      <c r="J47" s="699"/>
      <c r="K47" s="699"/>
      <c r="L47" s="699"/>
      <c r="M47" s="700"/>
      <c r="N47" s="119" t="s">
        <v>102</v>
      </c>
      <c r="O47" s="119"/>
      <c r="P47" s="119"/>
      <c r="Q47" s="119"/>
      <c r="R47" s="119"/>
      <c r="S47" s="119"/>
      <c r="T47" s="119" t="s">
        <v>66</v>
      </c>
      <c r="U47" s="701">
        <f ca="1">SUM(U21:U46)</f>
        <v>0</v>
      </c>
      <c r="V47" s="701"/>
      <c r="W47" s="701"/>
      <c r="X47" s="701"/>
      <c r="Y47" s="702"/>
    </row>
    <row r="48" spans="2:25" x14ac:dyDescent="0.3">
      <c r="B48" s="710"/>
      <c r="C48" s="94" t="s">
        <v>103</v>
      </c>
      <c r="D48" s="80"/>
      <c r="E48" s="80"/>
      <c r="F48" s="80"/>
      <c r="G48" s="80"/>
      <c r="H48" s="80" t="s">
        <v>66</v>
      </c>
      <c r="I48" s="703" t="e">
        <f ca="1">SUM(I39:M47)</f>
        <v>#REF!</v>
      </c>
      <c r="J48" s="703"/>
      <c r="K48" s="703"/>
      <c r="L48" s="703"/>
      <c r="M48" s="704"/>
      <c r="N48" s="132" t="s">
        <v>104</v>
      </c>
      <c r="O48" s="80"/>
      <c r="P48" s="80"/>
      <c r="Q48" s="80"/>
      <c r="R48" s="80"/>
      <c r="S48" s="80"/>
      <c r="T48" s="80" t="s">
        <v>66</v>
      </c>
      <c r="U48" s="91"/>
      <c r="V48" s="91"/>
      <c r="W48" s="91"/>
      <c r="X48" s="91"/>
      <c r="Y48" s="92"/>
    </row>
    <row r="49" spans="2:25" x14ac:dyDescent="0.3">
      <c r="B49" s="710"/>
      <c r="C49" s="94" t="s">
        <v>105</v>
      </c>
      <c r="D49" s="80"/>
      <c r="E49" s="80"/>
      <c r="F49" s="80"/>
      <c r="G49" s="80"/>
      <c r="H49" s="80" t="s">
        <v>66</v>
      </c>
      <c r="I49" s="703">
        <f ca="1">U47</f>
        <v>0</v>
      </c>
      <c r="J49" s="703"/>
      <c r="K49" s="703"/>
      <c r="L49" s="703"/>
      <c r="M49" s="704"/>
      <c r="N49" s="80"/>
      <c r="O49" s="80"/>
      <c r="P49" s="80"/>
      <c r="Q49" s="80"/>
      <c r="R49" s="80"/>
      <c r="S49" s="80"/>
      <c r="T49" s="80"/>
      <c r="U49" s="80"/>
      <c r="V49" s="80"/>
      <c r="W49" s="80"/>
      <c r="X49" s="80"/>
      <c r="Y49" s="95"/>
    </row>
    <row r="50" spans="2:25" x14ac:dyDescent="0.3">
      <c r="B50" s="710"/>
      <c r="C50" s="94" t="s">
        <v>106</v>
      </c>
      <c r="D50" s="80"/>
      <c r="E50" s="80"/>
      <c r="F50" s="80"/>
      <c r="G50" s="80"/>
      <c r="H50" s="80" t="s">
        <v>66</v>
      </c>
      <c r="I50" s="665" t="e">
        <f ca="1">I48-I49</f>
        <v>#REF!</v>
      </c>
      <c r="J50" s="665"/>
      <c r="K50" s="665"/>
      <c r="L50" s="665"/>
      <c r="M50" s="666"/>
      <c r="N50" s="80"/>
      <c r="O50" s="80"/>
      <c r="P50" s="120"/>
      <c r="Q50" s="80"/>
      <c r="R50" s="80"/>
      <c r="S50" s="80"/>
      <c r="T50" s="80"/>
      <c r="U50" s="80"/>
      <c r="V50" s="80"/>
      <c r="W50" s="80"/>
      <c r="X50" s="80"/>
      <c r="Y50" s="95"/>
    </row>
    <row r="51" spans="2:25" x14ac:dyDescent="0.3">
      <c r="B51" s="710"/>
      <c r="C51" s="94" t="s">
        <v>107</v>
      </c>
      <c r="D51" s="80"/>
      <c r="E51" s="80"/>
      <c r="F51" s="80"/>
      <c r="G51" s="80"/>
      <c r="H51" s="80"/>
      <c r="I51" s="121"/>
      <c r="J51" s="121"/>
      <c r="K51" s="121"/>
      <c r="L51" s="121"/>
      <c r="M51" s="122"/>
      <c r="N51" s="80"/>
      <c r="O51" s="80"/>
      <c r="P51" s="80"/>
      <c r="Q51" s="80"/>
      <c r="R51" s="80"/>
      <c r="S51" s="80"/>
      <c r="T51" s="80"/>
      <c r="U51" s="80"/>
      <c r="V51" s="80"/>
      <c r="W51" s="80"/>
      <c r="X51" s="80"/>
      <c r="Y51" s="95"/>
    </row>
    <row r="52" spans="2:25" ht="2.25" customHeight="1" x14ac:dyDescent="0.3">
      <c r="B52" s="710"/>
      <c r="C52" s="678" t="str">
        <f ca="1">CONCATENATE(DATA!AR147," only")</f>
        <v xml:space="preserve">  One Thousand Eight Hundred and Fourteen rupees only  only</v>
      </c>
      <c r="D52" s="679"/>
      <c r="E52" s="679"/>
      <c r="F52" s="679"/>
      <c r="G52" s="679"/>
      <c r="H52" s="679"/>
      <c r="I52" s="679"/>
      <c r="J52" s="679"/>
      <c r="K52" s="679"/>
      <c r="L52" s="679"/>
      <c r="M52" s="706"/>
      <c r="N52" s="123"/>
      <c r="O52" s="123"/>
      <c r="P52" s="123"/>
      <c r="Q52" s="123"/>
      <c r="R52" s="123"/>
      <c r="S52" s="93"/>
      <c r="T52" s="93"/>
      <c r="U52" s="93"/>
      <c r="V52" s="93"/>
      <c r="W52" s="93"/>
      <c r="X52" s="93"/>
      <c r="Y52" s="124"/>
    </row>
    <row r="53" spans="2:25" x14ac:dyDescent="0.3">
      <c r="B53" s="710"/>
      <c r="C53" s="707"/>
      <c r="D53" s="708"/>
      <c r="E53" s="708"/>
      <c r="F53" s="708"/>
      <c r="G53" s="708"/>
      <c r="H53" s="708"/>
      <c r="I53" s="708"/>
      <c r="J53" s="708"/>
      <c r="K53" s="708"/>
      <c r="L53" s="708"/>
      <c r="M53" s="709"/>
      <c r="N53" s="88"/>
      <c r="O53" s="89"/>
      <c r="P53" s="89"/>
      <c r="Q53" s="89"/>
      <c r="R53" s="89"/>
      <c r="S53" s="89"/>
      <c r="T53" s="705" t="s">
        <v>108</v>
      </c>
      <c r="U53" s="705"/>
      <c r="V53" s="705"/>
      <c r="W53" s="705"/>
      <c r="X53" s="705"/>
      <c r="Y53" s="125"/>
    </row>
    <row r="54" spans="2:25" x14ac:dyDescent="0.3">
      <c r="B54" s="710"/>
      <c r="C54" s="714" t="s">
        <v>109</v>
      </c>
      <c r="D54" s="715"/>
      <c r="E54" s="715"/>
      <c r="F54" s="715"/>
      <c r="G54" s="715"/>
      <c r="H54" s="715"/>
      <c r="I54" s="715"/>
      <c r="J54" s="715"/>
      <c r="K54" s="715"/>
      <c r="L54" s="715"/>
      <c r="M54" s="715"/>
      <c r="N54" s="715"/>
      <c r="O54" s="715"/>
      <c r="P54" s="715"/>
      <c r="Q54" s="715"/>
      <c r="R54" s="715"/>
      <c r="S54" s="715"/>
      <c r="T54" s="715"/>
      <c r="U54" s="715"/>
      <c r="V54" s="715"/>
      <c r="W54" s="715"/>
      <c r="X54" s="715"/>
      <c r="Y54" s="716"/>
    </row>
    <row r="55" spans="2:25" x14ac:dyDescent="0.3">
      <c r="B55" s="710"/>
      <c r="C55" s="94" t="s">
        <v>32</v>
      </c>
      <c r="D55" s="80" t="s">
        <v>110</v>
      </c>
      <c r="E55" s="80"/>
      <c r="F55" s="80"/>
      <c r="G55" s="80"/>
      <c r="H55" s="80"/>
      <c r="I55" s="80" t="s">
        <v>396</v>
      </c>
      <c r="J55" s="80"/>
      <c r="K55" s="80"/>
      <c r="L55" s="80"/>
      <c r="M55" s="80"/>
      <c r="N55" s="80"/>
      <c r="O55" s="80"/>
      <c r="P55" s="80"/>
      <c r="Q55" s="80"/>
      <c r="R55" s="80"/>
      <c r="S55" s="80"/>
      <c r="T55" s="80"/>
      <c r="U55" s="80"/>
      <c r="V55" s="80"/>
      <c r="W55" s="80"/>
      <c r="X55" s="80"/>
      <c r="Y55" s="95"/>
    </row>
    <row r="56" spans="2:25" x14ac:dyDescent="0.3">
      <c r="B56" s="710"/>
      <c r="C56" s="126" t="s">
        <v>111</v>
      </c>
      <c r="D56" s="80"/>
      <c r="E56" s="80"/>
      <c r="F56" s="80"/>
      <c r="G56" s="80"/>
      <c r="H56" s="80"/>
      <c r="I56" s="80"/>
      <c r="J56" s="80"/>
      <c r="K56" s="80"/>
      <c r="L56" s="80"/>
      <c r="M56" s="80"/>
      <c r="N56" s="80"/>
      <c r="O56" s="80"/>
      <c r="P56" s="80"/>
      <c r="Q56" s="80"/>
      <c r="R56" s="80"/>
      <c r="S56" s="80"/>
      <c r="T56" s="80"/>
      <c r="U56" s="80"/>
      <c r="V56" s="80"/>
      <c r="W56" s="80"/>
      <c r="X56" s="80"/>
      <c r="Y56" s="95"/>
    </row>
    <row r="57" spans="2:25" x14ac:dyDescent="0.3">
      <c r="B57" s="710"/>
      <c r="C57" s="717" t="s">
        <v>112</v>
      </c>
      <c r="D57" s="718"/>
      <c r="E57" s="718"/>
      <c r="F57" s="718"/>
      <c r="G57" s="718"/>
      <c r="H57" s="718"/>
      <c r="I57" s="718"/>
      <c r="J57" s="718"/>
      <c r="K57" s="718"/>
      <c r="L57" s="718"/>
      <c r="M57" s="718"/>
      <c r="N57" s="718"/>
      <c r="O57" s="718"/>
      <c r="P57" s="718"/>
      <c r="Q57" s="718"/>
      <c r="R57" s="718"/>
      <c r="S57" s="718"/>
      <c r="T57" s="718"/>
      <c r="U57" s="718"/>
      <c r="V57" s="718"/>
      <c r="W57" s="718"/>
      <c r="X57" s="718"/>
      <c r="Y57" s="719"/>
    </row>
    <row r="58" spans="2:25" x14ac:dyDescent="0.3">
      <c r="B58" s="697" t="e">
        <f ca="1">I50+1</f>
        <v>#REF!</v>
      </c>
      <c r="C58" s="126" t="s">
        <v>113</v>
      </c>
      <c r="D58" s="80"/>
      <c r="E58" s="80"/>
      <c r="F58" s="80"/>
      <c r="G58" s="80"/>
      <c r="H58" s="80"/>
      <c r="I58" s="80"/>
      <c r="J58" s="80"/>
      <c r="K58" s="80"/>
      <c r="L58" s="80"/>
      <c r="M58" s="80"/>
      <c r="N58" s="80"/>
      <c r="O58" s="80"/>
      <c r="P58" s="80"/>
      <c r="Q58" s="80"/>
      <c r="R58" s="80"/>
      <c r="S58" s="80"/>
      <c r="T58" s="80"/>
      <c r="U58" s="80"/>
      <c r="V58" s="80"/>
      <c r="W58" s="80"/>
      <c r="X58" s="80"/>
      <c r="Y58" s="95"/>
    </row>
    <row r="59" spans="2:25" x14ac:dyDescent="0.3">
      <c r="B59" s="698"/>
      <c r="C59" s="94"/>
      <c r="D59" s="80"/>
      <c r="E59" s="80"/>
      <c r="F59" s="80"/>
      <c r="G59" s="80"/>
      <c r="H59" s="80"/>
      <c r="I59" s="80"/>
      <c r="J59" s="80"/>
      <c r="K59" s="80"/>
      <c r="L59" s="80"/>
      <c r="M59" s="80"/>
      <c r="N59" s="80"/>
      <c r="O59" s="80"/>
      <c r="P59" s="80"/>
      <c r="Q59" s="80"/>
      <c r="R59" s="80"/>
      <c r="S59" s="80"/>
      <c r="T59" s="80"/>
      <c r="U59" s="80"/>
      <c r="V59" s="80"/>
      <c r="W59" s="80"/>
      <c r="X59" s="80"/>
      <c r="Y59" s="95"/>
    </row>
    <row r="60" spans="2:25" x14ac:dyDescent="0.3">
      <c r="B60" s="698"/>
      <c r="C60" s="94"/>
      <c r="D60" s="80"/>
      <c r="E60" s="80"/>
      <c r="F60" s="132" t="s">
        <v>114</v>
      </c>
      <c r="G60" s="135"/>
      <c r="H60" s="135"/>
      <c r="I60" s="135"/>
      <c r="J60" s="135"/>
      <c r="K60" s="135"/>
      <c r="L60" s="135"/>
      <c r="M60" s="135"/>
      <c r="N60" s="135"/>
      <c r="O60" s="135"/>
      <c r="P60" s="135"/>
      <c r="Q60" s="135"/>
      <c r="R60" s="135"/>
      <c r="S60" s="135"/>
      <c r="T60" s="135"/>
      <c r="U60" s="135"/>
      <c r="V60" s="80"/>
      <c r="W60" s="80"/>
      <c r="X60" s="80"/>
      <c r="Y60" s="95"/>
    </row>
    <row r="61" spans="2:25" x14ac:dyDescent="0.3">
      <c r="B61" s="698"/>
      <c r="C61" s="94"/>
      <c r="D61" s="80"/>
      <c r="E61" s="80"/>
      <c r="F61" s="132" t="s">
        <v>115</v>
      </c>
      <c r="G61" s="135"/>
      <c r="H61" s="135"/>
      <c r="I61" s="135"/>
      <c r="J61" s="135"/>
      <c r="K61" s="135"/>
      <c r="L61" s="135"/>
      <c r="M61" s="135"/>
      <c r="N61" s="135"/>
      <c r="O61" s="135"/>
      <c r="P61" s="135"/>
      <c r="Q61" s="135"/>
      <c r="R61" s="135"/>
      <c r="S61" s="135"/>
      <c r="T61" s="135"/>
      <c r="U61" s="135"/>
      <c r="V61" s="80"/>
      <c r="W61" s="80"/>
      <c r="X61" s="80"/>
      <c r="Y61" s="95"/>
    </row>
    <row r="62" spans="2:25" x14ac:dyDescent="0.3">
      <c r="B62" s="698"/>
      <c r="C62" s="94"/>
      <c r="D62" s="80"/>
      <c r="E62" s="80"/>
      <c r="F62" s="80"/>
      <c r="G62" s="80"/>
      <c r="H62" s="80"/>
      <c r="I62" s="80"/>
      <c r="J62" s="80"/>
      <c r="K62" s="80"/>
      <c r="L62" s="80"/>
      <c r="M62" s="80"/>
      <c r="N62" s="80"/>
      <c r="O62" s="80"/>
      <c r="P62" s="80"/>
      <c r="Q62" s="80"/>
      <c r="R62" s="80"/>
      <c r="S62" s="80"/>
      <c r="T62" s="80"/>
      <c r="U62" s="80"/>
      <c r="V62" s="80"/>
      <c r="W62" s="80"/>
      <c r="X62" s="80"/>
      <c r="Y62" s="95"/>
    </row>
    <row r="63" spans="2:25" ht="18" thickBot="1" x14ac:dyDescent="0.35">
      <c r="B63" s="42" t="s">
        <v>116</v>
      </c>
      <c r="C63" s="127"/>
      <c r="D63" s="128"/>
      <c r="E63" s="128"/>
      <c r="F63" s="128"/>
      <c r="G63" s="128"/>
      <c r="H63" s="128"/>
      <c r="I63" s="128"/>
      <c r="J63" s="128"/>
      <c r="K63" s="128"/>
      <c r="L63" s="128"/>
      <c r="M63" s="128"/>
      <c r="N63" s="128"/>
      <c r="O63" s="128" t="s">
        <v>117</v>
      </c>
      <c r="P63" s="129"/>
      <c r="Q63" s="128"/>
      <c r="R63" s="128"/>
      <c r="S63" s="128"/>
      <c r="T63" s="128"/>
      <c r="U63" s="128"/>
      <c r="V63" s="128"/>
      <c r="W63" s="128"/>
      <c r="X63" s="128"/>
      <c r="Y63" s="130"/>
    </row>
    <row r="64" spans="2:25" s="197" customFormat="1" x14ac:dyDescent="0.3">
      <c r="B64" s="200"/>
      <c r="C64" s="201"/>
      <c r="D64" s="201"/>
      <c r="E64" s="201"/>
      <c r="F64" s="201"/>
      <c r="G64" s="201"/>
      <c r="H64" s="201"/>
      <c r="I64" s="201"/>
      <c r="J64" s="201"/>
      <c r="K64" s="201"/>
      <c r="L64" s="201"/>
      <c r="M64" s="201"/>
      <c r="N64" s="201"/>
      <c r="O64" s="201"/>
      <c r="P64" s="201"/>
      <c r="Q64" s="201"/>
      <c r="R64" s="201"/>
      <c r="S64" s="201"/>
      <c r="T64" s="201"/>
      <c r="U64" s="201"/>
      <c r="V64" s="201"/>
      <c r="W64" s="201"/>
      <c r="X64" s="201"/>
      <c r="Y64" s="201"/>
    </row>
    <row r="65" spans="2:25" s="197" customFormat="1" x14ac:dyDescent="0.3">
      <c r="B65" s="202"/>
      <c r="C65" s="195"/>
      <c r="D65" s="195"/>
      <c r="E65" s="195"/>
      <c r="F65" s="195"/>
      <c r="G65" s="195"/>
      <c r="H65" s="195"/>
      <c r="I65" s="195"/>
      <c r="J65" s="195"/>
      <c r="K65" s="195"/>
      <c r="L65" s="195"/>
      <c r="M65" s="195"/>
      <c r="N65" s="195"/>
      <c r="O65" s="195"/>
      <c r="P65" s="195"/>
      <c r="Q65" s="195"/>
      <c r="R65" s="195"/>
      <c r="S65" s="195"/>
      <c r="T65" s="195"/>
      <c r="U65" s="195"/>
      <c r="V65" s="195"/>
      <c r="W65" s="195"/>
      <c r="X65" s="195"/>
      <c r="Y65" s="195"/>
    </row>
    <row r="66" spans="2:25" s="197" customFormat="1" x14ac:dyDescent="0.3">
      <c r="B66" s="203"/>
    </row>
    <row r="67" spans="2:25" s="197" customFormat="1" x14ac:dyDescent="0.3">
      <c r="B67" s="203"/>
    </row>
    <row r="68" spans="2:25" s="197" customFormat="1" x14ac:dyDescent="0.3"/>
    <row r="69" spans="2:25" s="197" customFormat="1" x14ac:dyDescent="0.3"/>
    <row r="70" spans="2:25" s="197" customFormat="1" x14ac:dyDescent="0.3"/>
    <row r="71" spans="2:25" s="197" customFormat="1" x14ac:dyDescent="0.3"/>
    <row r="72" spans="2:25" s="197" customFormat="1" x14ac:dyDescent="0.3"/>
    <row r="73" spans="2:25" s="197" customFormat="1" x14ac:dyDescent="0.3"/>
    <row r="74" spans="2:25" s="197" customFormat="1" x14ac:dyDescent="0.3"/>
    <row r="75" spans="2:25" s="197" customFormat="1" x14ac:dyDescent="0.3"/>
    <row r="76" spans="2:25" s="197" customFormat="1" x14ac:dyDescent="0.3"/>
    <row r="77" spans="2:25" s="197" customFormat="1" x14ac:dyDescent="0.3"/>
    <row r="78" spans="2:25" s="197" customFormat="1" x14ac:dyDescent="0.3"/>
    <row r="79" spans="2:25" s="197" customFormat="1" x14ac:dyDescent="0.3"/>
    <row r="80" spans="2:25" s="197" customFormat="1" x14ac:dyDescent="0.3"/>
    <row r="81" s="197" customFormat="1" x14ac:dyDescent="0.3"/>
    <row r="82" s="197" customFormat="1" x14ac:dyDescent="0.3"/>
    <row r="83" s="197" customFormat="1" x14ac:dyDescent="0.3"/>
    <row r="84" s="197" customFormat="1" x14ac:dyDescent="0.3"/>
    <row r="85" s="197" customFormat="1" x14ac:dyDescent="0.3"/>
    <row r="86" s="197" customFormat="1" x14ac:dyDescent="0.3"/>
    <row r="87" s="197" customFormat="1" x14ac:dyDescent="0.3"/>
    <row r="88" s="197" customFormat="1" x14ac:dyDescent="0.3"/>
    <row r="89" s="197" customFormat="1" x14ac:dyDescent="0.3"/>
    <row r="90" s="197" customFormat="1" x14ac:dyDescent="0.3"/>
    <row r="91" s="197" customFormat="1" x14ac:dyDescent="0.3"/>
    <row r="92" s="197" customFormat="1" x14ac:dyDescent="0.3"/>
    <row r="93" s="197" customFormat="1" x14ac:dyDescent="0.3"/>
    <row r="94" s="197" customFormat="1" x14ac:dyDescent="0.3"/>
    <row r="95" s="197" customFormat="1" x14ac:dyDescent="0.3"/>
    <row r="96" s="197" customFormat="1" x14ac:dyDescent="0.3"/>
    <row r="97" s="197" customFormat="1" x14ac:dyDescent="0.3"/>
    <row r="98" s="197" customFormat="1" x14ac:dyDescent="0.3"/>
    <row r="99" s="197" customFormat="1" x14ac:dyDescent="0.3"/>
    <row r="100" s="197" customFormat="1" x14ac:dyDescent="0.3"/>
    <row r="101" s="197" customFormat="1" x14ac:dyDescent="0.3"/>
    <row r="102" s="197" customFormat="1" x14ac:dyDescent="0.3"/>
    <row r="103" s="197" customFormat="1" x14ac:dyDescent="0.3"/>
    <row r="104" s="197" customFormat="1" x14ac:dyDescent="0.3"/>
    <row r="105" s="197" customFormat="1" x14ac:dyDescent="0.3"/>
    <row r="106" s="197" customFormat="1" x14ac:dyDescent="0.3"/>
    <row r="107" s="197" customFormat="1" x14ac:dyDescent="0.3"/>
    <row r="108" s="197" customFormat="1" x14ac:dyDescent="0.3"/>
    <row r="109" s="197" customFormat="1" x14ac:dyDescent="0.3"/>
    <row r="110" s="197" customFormat="1" x14ac:dyDescent="0.3"/>
    <row r="111" s="197" customFormat="1" x14ac:dyDescent="0.3"/>
    <row r="112" s="197" customFormat="1" x14ac:dyDescent="0.3"/>
    <row r="113" s="197" customFormat="1" x14ac:dyDescent="0.3"/>
    <row r="114" s="197" customFormat="1" x14ac:dyDescent="0.3"/>
    <row r="115" s="197" customFormat="1" x14ac:dyDescent="0.3"/>
    <row r="116" s="197" customFormat="1" x14ac:dyDescent="0.3"/>
    <row r="117" s="197" customFormat="1" x14ac:dyDescent="0.3"/>
    <row r="118" s="197" customFormat="1" x14ac:dyDescent="0.3"/>
    <row r="119" s="197" customFormat="1" x14ac:dyDescent="0.3"/>
    <row r="120" s="197" customFormat="1" x14ac:dyDescent="0.3"/>
    <row r="121" s="197" customFormat="1" x14ac:dyDescent="0.3"/>
    <row r="122" s="197" customFormat="1" x14ac:dyDescent="0.3"/>
    <row r="123" s="197" customFormat="1" x14ac:dyDescent="0.3"/>
    <row r="124" s="197" customFormat="1" x14ac:dyDescent="0.3"/>
    <row r="125" s="197" customFormat="1" x14ac:dyDescent="0.3"/>
    <row r="126" s="197" customFormat="1" x14ac:dyDescent="0.3"/>
    <row r="127" s="197" customFormat="1" x14ac:dyDescent="0.3"/>
    <row r="128" s="197" customFormat="1" x14ac:dyDescent="0.3"/>
    <row r="129" s="197" customFormat="1" x14ac:dyDescent="0.3"/>
    <row r="130" s="197" customFormat="1" x14ac:dyDescent="0.3"/>
    <row r="131" s="197" customFormat="1" x14ac:dyDescent="0.3"/>
    <row r="132" s="197" customFormat="1" x14ac:dyDescent="0.3"/>
    <row r="133" s="197" customFormat="1" x14ac:dyDescent="0.3"/>
    <row r="134" s="197" customFormat="1" x14ac:dyDescent="0.3"/>
    <row r="135" s="197" customFormat="1" x14ac:dyDescent="0.3"/>
    <row r="136" s="197" customFormat="1" x14ac:dyDescent="0.3"/>
    <row r="137" s="197" customFormat="1" x14ac:dyDescent="0.3"/>
    <row r="138" s="197" customFormat="1" x14ac:dyDescent="0.3"/>
    <row r="139" s="197" customFormat="1" x14ac:dyDescent="0.3"/>
    <row r="140" s="197" customFormat="1" x14ac:dyDescent="0.3"/>
    <row r="141" s="197" customFormat="1" x14ac:dyDescent="0.3"/>
    <row r="142" s="197" customFormat="1" x14ac:dyDescent="0.3"/>
    <row r="143" s="197" customFormat="1" x14ac:dyDescent="0.3"/>
    <row r="144" s="197" customFormat="1" x14ac:dyDescent="0.3"/>
    <row r="145" s="197" customFormat="1" x14ac:dyDescent="0.3"/>
    <row r="146" s="197" customFormat="1" x14ac:dyDescent="0.3"/>
    <row r="147" s="197" customFormat="1" x14ac:dyDescent="0.3"/>
    <row r="148" s="197" customFormat="1" x14ac:dyDescent="0.3"/>
    <row r="149" s="197" customFormat="1" x14ac:dyDescent="0.3"/>
    <row r="150" s="197" customFormat="1" x14ac:dyDescent="0.3"/>
    <row r="151" s="197" customFormat="1" x14ac:dyDescent="0.3"/>
    <row r="152" s="197" customFormat="1" x14ac:dyDescent="0.3"/>
    <row r="153" s="197" customFormat="1" x14ac:dyDescent="0.3"/>
    <row r="154" s="197" customFormat="1" x14ac:dyDescent="0.3"/>
    <row r="155" s="197" customFormat="1" x14ac:dyDescent="0.3"/>
    <row r="156" s="197" customFormat="1" x14ac:dyDescent="0.3"/>
    <row r="157" s="197" customFormat="1" x14ac:dyDescent="0.3"/>
    <row r="158" s="197" customFormat="1" x14ac:dyDescent="0.3"/>
    <row r="159" s="197" customFormat="1" x14ac:dyDescent="0.3"/>
    <row r="160" s="197" customFormat="1" x14ac:dyDescent="0.3"/>
    <row r="161" s="197" customFormat="1" x14ac:dyDescent="0.3"/>
    <row r="162" s="197" customFormat="1" x14ac:dyDescent="0.3"/>
    <row r="163" s="197" customFormat="1" x14ac:dyDescent="0.3"/>
    <row r="164" s="197" customFormat="1" x14ac:dyDescent="0.3"/>
    <row r="165" s="197" customFormat="1" x14ac:dyDescent="0.3"/>
    <row r="166" s="197" customFormat="1" x14ac:dyDescent="0.3"/>
    <row r="167" s="197" customFormat="1" x14ac:dyDescent="0.3"/>
    <row r="168" s="197" customFormat="1" x14ac:dyDescent="0.3"/>
    <row r="169" s="197" customFormat="1" x14ac:dyDescent="0.3"/>
    <row r="170" s="197" customFormat="1" x14ac:dyDescent="0.3"/>
    <row r="171" s="197" customFormat="1" x14ac:dyDescent="0.3"/>
    <row r="172" s="197" customFormat="1" x14ac:dyDescent="0.3"/>
    <row r="173" s="197" customFormat="1" x14ac:dyDescent="0.3"/>
    <row r="174" s="197" customFormat="1" x14ac:dyDescent="0.3"/>
    <row r="175" s="197" customFormat="1" x14ac:dyDescent="0.3"/>
    <row r="176" s="197" customFormat="1" x14ac:dyDescent="0.3"/>
    <row r="177" s="197" customFormat="1" x14ac:dyDescent="0.3"/>
    <row r="178" s="197" customFormat="1" x14ac:dyDescent="0.3"/>
    <row r="179" s="197" customFormat="1" x14ac:dyDescent="0.3"/>
    <row r="180" s="197" customFormat="1" x14ac:dyDescent="0.3"/>
    <row r="181" s="197" customFormat="1" x14ac:dyDescent="0.3"/>
    <row r="182" s="197" customFormat="1" x14ac:dyDescent="0.3"/>
    <row r="183" s="197" customFormat="1" x14ac:dyDescent="0.3"/>
    <row r="184" s="197" customFormat="1" x14ac:dyDescent="0.3"/>
    <row r="185" s="197" customFormat="1" x14ac:dyDescent="0.3"/>
    <row r="186" s="197" customFormat="1" x14ac:dyDescent="0.3"/>
    <row r="187" s="197" customFormat="1" x14ac:dyDescent="0.3"/>
    <row r="188" s="197" customFormat="1" x14ac:dyDescent="0.3"/>
    <row r="189" s="197" customFormat="1" x14ac:dyDescent="0.3"/>
    <row r="190" s="197" customFormat="1" x14ac:dyDescent="0.3"/>
    <row r="191" s="197" customFormat="1" x14ac:dyDescent="0.3"/>
    <row r="192" s="197" customFormat="1" x14ac:dyDescent="0.3"/>
    <row r="193" s="197" customFormat="1" x14ac:dyDescent="0.3"/>
    <row r="194" s="197" customFormat="1" x14ac:dyDescent="0.3"/>
    <row r="195" s="197" customFormat="1" x14ac:dyDescent="0.3"/>
    <row r="196" s="197" customFormat="1" x14ac:dyDescent="0.3"/>
    <row r="197" s="197" customFormat="1" x14ac:dyDescent="0.3"/>
    <row r="198" s="197" customFormat="1" x14ac:dyDescent="0.3"/>
    <row r="199" s="197" customFormat="1" x14ac:dyDescent="0.3"/>
    <row r="200" s="197" customFormat="1" x14ac:dyDescent="0.3"/>
    <row r="201" s="197" customFormat="1" x14ac:dyDescent="0.3"/>
    <row r="202" s="197" customFormat="1" x14ac:dyDescent="0.3"/>
    <row r="203" s="197" customFormat="1" x14ac:dyDescent="0.3"/>
    <row r="204" s="197" customFormat="1" x14ac:dyDescent="0.3"/>
    <row r="205" s="197" customFormat="1" x14ac:dyDescent="0.3"/>
    <row r="206" s="197" customFormat="1" x14ac:dyDescent="0.3"/>
    <row r="207" s="197" customFormat="1" x14ac:dyDescent="0.3"/>
    <row r="208" s="197" customFormat="1" x14ac:dyDescent="0.3"/>
    <row r="209" s="197" customFormat="1" x14ac:dyDescent="0.3"/>
    <row r="210" s="197" customFormat="1" x14ac:dyDescent="0.3"/>
    <row r="211" s="197" customFormat="1" x14ac:dyDescent="0.3"/>
    <row r="212" s="197" customFormat="1" x14ac:dyDescent="0.3"/>
    <row r="213" s="197" customFormat="1" x14ac:dyDescent="0.3"/>
    <row r="214" s="197" customFormat="1" x14ac:dyDescent="0.3"/>
    <row r="215" s="197" customFormat="1" x14ac:dyDescent="0.3"/>
    <row r="216" s="197" customFormat="1" x14ac:dyDescent="0.3"/>
    <row r="217" s="197" customFormat="1" x14ac:dyDescent="0.3"/>
    <row r="218" s="197" customFormat="1" x14ac:dyDescent="0.3"/>
    <row r="219" s="197" customFormat="1" x14ac:dyDescent="0.3"/>
    <row r="220" s="197" customFormat="1" x14ac:dyDescent="0.3"/>
    <row r="221" s="197" customFormat="1" x14ac:dyDescent="0.3"/>
    <row r="222" s="197" customFormat="1" x14ac:dyDescent="0.3"/>
    <row r="223" s="197" customFormat="1" x14ac:dyDescent="0.3"/>
    <row r="224" s="197" customFormat="1" x14ac:dyDescent="0.3"/>
    <row r="225" s="197" customFormat="1" x14ac:dyDescent="0.3"/>
    <row r="226" s="197" customFormat="1" x14ac:dyDescent="0.3"/>
    <row r="227" s="197" customFormat="1" x14ac:dyDescent="0.3"/>
    <row r="228" s="197" customFormat="1" x14ac:dyDescent="0.3"/>
    <row r="229" s="197" customFormat="1" x14ac:dyDescent="0.3"/>
    <row r="230" s="197" customFormat="1" x14ac:dyDescent="0.3"/>
    <row r="231" s="197" customFormat="1" x14ac:dyDescent="0.3"/>
    <row r="232" s="197" customFormat="1" x14ac:dyDescent="0.3"/>
    <row r="233" s="197" customFormat="1" x14ac:dyDescent="0.3"/>
    <row r="234" s="197" customFormat="1" x14ac:dyDescent="0.3"/>
    <row r="235" s="197" customFormat="1" x14ac:dyDescent="0.3"/>
    <row r="236" s="197" customFormat="1" x14ac:dyDescent="0.3"/>
    <row r="237" s="197" customFormat="1" x14ac:dyDescent="0.3"/>
    <row r="238" s="197" customFormat="1" x14ac:dyDescent="0.3"/>
    <row r="239" s="197" customFormat="1" x14ac:dyDescent="0.3"/>
    <row r="240" s="197" customFormat="1" x14ac:dyDescent="0.3"/>
    <row r="241" s="197" customFormat="1" x14ac:dyDescent="0.3"/>
    <row r="242" s="197" customFormat="1" x14ac:dyDescent="0.3"/>
    <row r="243" s="197" customFormat="1" x14ac:dyDescent="0.3"/>
    <row r="244" s="197" customFormat="1" x14ac:dyDescent="0.3"/>
    <row r="245" s="197" customFormat="1" x14ac:dyDescent="0.3"/>
    <row r="246" s="197" customFormat="1" x14ac:dyDescent="0.3"/>
    <row r="247" s="197" customFormat="1" x14ac:dyDescent="0.3"/>
    <row r="248" s="197" customFormat="1" x14ac:dyDescent="0.3"/>
    <row r="249" s="197" customFormat="1" x14ac:dyDescent="0.3"/>
    <row r="250" s="197" customFormat="1" x14ac:dyDescent="0.3"/>
    <row r="251" s="197" customFormat="1" x14ac:dyDescent="0.3"/>
    <row r="252" s="197" customFormat="1" x14ac:dyDescent="0.3"/>
    <row r="253" s="197" customFormat="1" x14ac:dyDescent="0.3"/>
    <row r="254" s="197" customFormat="1" x14ac:dyDescent="0.3"/>
    <row r="255" s="197" customFormat="1" x14ac:dyDescent="0.3"/>
    <row r="256" s="197" customFormat="1" x14ac:dyDescent="0.3"/>
    <row r="257" s="197" customFormat="1" x14ac:dyDescent="0.3"/>
    <row r="258" s="197" customFormat="1" x14ac:dyDescent="0.3"/>
    <row r="259" s="197" customFormat="1" x14ac:dyDescent="0.3"/>
    <row r="260" s="197" customFormat="1" x14ac:dyDescent="0.3"/>
    <row r="261" s="197" customFormat="1" x14ac:dyDescent="0.3"/>
    <row r="262" s="197" customFormat="1" x14ac:dyDescent="0.3"/>
    <row r="263" s="197" customFormat="1" x14ac:dyDescent="0.3"/>
    <row r="264" s="197" customFormat="1" x14ac:dyDescent="0.3"/>
    <row r="265" s="197" customFormat="1" x14ac:dyDescent="0.3"/>
    <row r="266" s="197" customFormat="1" x14ac:dyDescent="0.3"/>
    <row r="267" s="197" customFormat="1" x14ac:dyDescent="0.3"/>
    <row r="268" s="197" customFormat="1" x14ac:dyDescent="0.3"/>
    <row r="269" s="197" customFormat="1" x14ac:dyDescent="0.3"/>
    <row r="270" s="197" customFormat="1" x14ac:dyDescent="0.3"/>
    <row r="271" s="197" customFormat="1" x14ac:dyDescent="0.3"/>
    <row r="272" s="197" customFormat="1" x14ac:dyDescent="0.3"/>
    <row r="273" s="197" customFormat="1" x14ac:dyDescent="0.3"/>
    <row r="274" s="197" customFormat="1" x14ac:dyDescent="0.3"/>
    <row r="275" s="197" customFormat="1" x14ac:dyDescent="0.3"/>
    <row r="276" s="197" customFormat="1" x14ac:dyDescent="0.3"/>
    <row r="277" s="197" customFormat="1" x14ac:dyDescent="0.3"/>
    <row r="278" s="197" customFormat="1" x14ac:dyDescent="0.3"/>
    <row r="279" s="197" customFormat="1" x14ac:dyDescent="0.3"/>
    <row r="280" s="197" customFormat="1" x14ac:dyDescent="0.3"/>
    <row r="281" s="197" customFormat="1" x14ac:dyDescent="0.3"/>
    <row r="282" s="197" customFormat="1" x14ac:dyDescent="0.3"/>
    <row r="283" s="197" customFormat="1" x14ac:dyDescent="0.3"/>
    <row r="284" s="197" customFormat="1" x14ac:dyDescent="0.3"/>
    <row r="285" s="197" customFormat="1" x14ac:dyDescent="0.3"/>
    <row r="286" s="197" customFormat="1" x14ac:dyDescent="0.3"/>
    <row r="287" s="197" customFormat="1" x14ac:dyDescent="0.3"/>
    <row r="288" s="197" customFormat="1" x14ac:dyDescent="0.3"/>
    <row r="289" s="197" customFormat="1" x14ac:dyDescent="0.3"/>
    <row r="290" s="197" customFormat="1" x14ac:dyDescent="0.3"/>
    <row r="291" s="197" customFormat="1" x14ac:dyDescent="0.3"/>
    <row r="292" s="197" customFormat="1" x14ac:dyDescent="0.3"/>
    <row r="293" s="197" customFormat="1" x14ac:dyDescent="0.3"/>
    <row r="294" s="197" customFormat="1" x14ac:dyDescent="0.3"/>
    <row r="295" s="197" customFormat="1" x14ac:dyDescent="0.3"/>
    <row r="296" s="197" customFormat="1" x14ac:dyDescent="0.3"/>
    <row r="297" s="197" customFormat="1" x14ac:dyDescent="0.3"/>
    <row r="298" s="197" customFormat="1" x14ac:dyDescent="0.3"/>
    <row r="299" s="197" customFormat="1" x14ac:dyDescent="0.3"/>
    <row r="300" s="197" customFormat="1" x14ac:dyDescent="0.3"/>
    <row r="301" s="197" customFormat="1" x14ac:dyDescent="0.3"/>
    <row r="302" s="197" customFormat="1" x14ac:dyDescent="0.3"/>
    <row r="303" s="197" customFormat="1" x14ac:dyDescent="0.3"/>
    <row r="304" s="197" customFormat="1" x14ac:dyDescent="0.3"/>
    <row r="305" s="197" customFormat="1" x14ac:dyDescent="0.3"/>
    <row r="306" s="197" customFormat="1" x14ac:dyDescent="0.3"/>
  </sheetData>
  <sheetProtection selectLockedCells="1" selectUnlockedCells="1"/>
  <dataConsolidate function="countNums"/>
  <customSheetViews>
    <customSheetView guid="{273071D3-FB9C-4EEE-9E66-E5AF33BB4F07}" showGridLines="0" showRowCol="0" state="hidden" topLeftCell="A16">
      <selection activeCell="Z34" sqref="Z34"/>
      <pageMargins left="0.36" right="0.28999999999999998" top="0.28999999999999998" bottom="0.13" header="0.25" footer="0.11"/>
      <pageSetup paperSize="9" scale="95" orientation="portrait" horizontalDpi="300" verticalDpi="300" r:id="rId1"/>
    </customSheetView>
    <customSheetView guid="{8E5F44A5-282F-4805-BE8E-D8C2603F6F93}" showGridLines="0" showRowCol="0" state="hidden" topLeftCell="A16">
      <selection activeCell="Z34" sqref="Z34"/>
      <pageMargins left="0.36" right="0.28999999999999998" top="0.28999999999999998" bottom="0.13" header="0.25" footer="0.11"/>
      <pageSetup paperSize="9" scale="95" orientation="portrait" horizontalDpi="300" verticalDpi="300" r:id="rId2"/>
    </customSheetView>
    <customSheetView guid="{41A2F7D9-820C-42B6-9554-4F6DCEAAE92D}" showGridLines="0" showRowCol="0" state="hidden" topLeftCell="A16">
      <selection activeCell="Z34" sqref="Z34"/>
      <pageMargins left="0.36" right="0.28999999999999998" top="0.28999999999999998" bottom="0.13" header="0.25" footer="0.11"/>
      <pageSetup paperSize="9" scale="95" orientation="portrait" horizontalDpi="300" verticalDpi="300" r:id="rId3"/>
    </customSheetView>
    <customSheetView guid="{E5021683-C8A4-4A05-B358-A7846A6BB2DB}" showGridLines="0" showRowCol="0">
      <selection activeCell="AB16" sqref="AB16"/>
      <pageMargins left="0.36" right="0.28999999999999998" top="0.28999999999999998" bottom="0.13" header="0.25" footer="0.11"/>
      <pageSetup paperSize="9" scale="95" orientation="portrait" horizontalDpi="300" verticalDpi="300" r:id="rId4"/>
    </customSheetView>
    <customSheetView guid="{404D0739-D685-4D16-97F7-FD0448EBF6FA}" showGridLines="0" showRowCol="0">
      <selection activeCell="AC40" sqref="AC40"/>
      <pageMargins left="0.77" right="0.28999999999999998" top="0.33" bottom="0.13" header="0.42" footer="0.11"/>
      <pageSetup paperSize="9" scale="90" orientation="portrait" horizontalDpi="300" verticalDpi="300" r:id="rId5"/>
    </customSheetView>
    <customSheetView guid="{251BCA92-4A2D-4049-8601-34286741627A}" showGridLines="0" showRowCol="0">
      <selection activeCell="L19" sqref="L19"/>
      <pageMargins left="0.6" right="0.28999999999999998" top="0.25" bottom="0.19" header="0.24" footer="0.17"/>
      <pageSetup paperSize="9" scale="95" orientation="portrait" horizontalDpi="300" verticalDpi="300" r:id="rId6"/>
    </customSheetView>
    <customSheetView guid="{63E57F7B-AFB9-4A4F-BEE9-A87886FE080E}" showGridLines="0" showRowCol="0">
      <selection activeCell="AA12" sqref="AA12"/>
      <pageMargins left="0.6" right="0.28999999999999998" top="0.25" bottom="0.19" header="0.24" footer="0.17"/>
      <pageSetup paperSize="9" scale="95" orientation="portrait" horizontalDpi="300" verticalDpi="300" r:id="rId7"/>
    </customSheetView>
    <customSheetView guid="{45332106-F8B0-418B-85FB-E7866DCCFF19}" showGridLines="0" showRowCol="0">
      <selection activeCell="AA12" sqref="AA12"/>
      <pageMargins left="0.6" right="0.28999999999999998" top="0.25" bottom="0.19" header="0.24" footer="0.17"/>
      <pageSetup paperSize="9" scale="95" orientation="portrait" horizontalDpi="300" verticalDpi="300" r:id="rId8"/>
    </customSheetView>
    <customSheetView guid="{A4554EAF-6521-4F63-ACD6-CAABB50734DB}" showGridLines="0" showRowCol="0">
      <selection activeCell="AB16" sqref="AB16"/>
      <pageMargins left="0.36" right="0.28999999999999998" top="0.28999999999999998" bottom="0.13" header="0.25" footer="0.11"/>
      <pageSetup paperSize="9" scale="95" orientation="portrait" horizontalDpi="300" verticalDpi="300" r:id="rId9"/>
    </customSheetView>
    <customSheetView guid="{9AC6DA92-C651-431E-B4B1-E1078971B466}" showGridLines="0" showRowCol="0">
      <selection activeCell="AB16" sqref="AB16"/>
      <pageMargins left="0.36" right="0.28999999999999998" top="0.28999999999999998" bottom="0.13" header="0.25" footer="0.11"/>
      <pageSetup paperSize="9" scale="95" orientation="portrait" horizontalDpi="300" verticalDpi="300" r:id="rId10"/>
    </customSheetView>
    <customSheetView guid="{ABC4C9E3-EC83-4012-B44A-3DB3905ECA7F}" showGridLines="0" showRowCol="0" state="hidden" topLeftCell="A16">
      <selection activeCell="Z34" sqref="Z34"/>
      <pageMargins left="0.36" right="0.28999999999999998" top="0.28999999999999998" bottom="0.13" header="0.25" footer="0.11"/>
      <pageSetup paperSize="9" scale="95" orientation="portrait" horizontalDpi="300" verticalDpi="300" r:id="rId11"/>
    </customSheetView>
    <customSheetView guid="{F9CAC060-9643-4698-8DD2-B638981AFFFB}" showGridLines="0" showRowCol="0" state="hidden" topLeftCell="A16">
      <selection activeCell="Z34" sqref="Z34"/>
      <pageMargins left="0.36" right="0.28999999999999998" top="0.28999999999999998" bottom="0.13" header="0.25" footer="0.11"/>
      <pageSetup paperSize="9" scale="95" orientation="portrait" horizontalDpi="300" verticalDpi="300" r:id="rId12"/>
    </customSheetView>
  </customSheetViews>
  <mergeCells count="66">
    <mergeCell ref="C54:Y54"/>
    <mergeCell ref="C57:Y57"/>
    <mergeCell ref="I45:M45"/>
    <mergeCell ref="U21:Y21"/>
    <mergeCell ref="U23:Y23"/>
    <mergeCell ref="I25:M25"/>
    <mergeCell ref="U25:Y25"/>
    <mergeCell ref="I46:M46"/>
    <mergeCell ref="U46:Y46"/>
    <mergeCell ref="U45:Y45"/>
    <mergeCell ref="I42:M42"/>
    <mergeCell ref="U42:Y42"/>
    <mergeCell ref="U39:Y39"/>
    <mergeCell ref="I40:M40"/>
    <mergeCell ref="U40:Y40"/>
    <mergeCell ref="U41:Y41"/>
    <mergeCell ref="B58:B62"/>
    <mergeCell ref="I47:M47"/>
    <mergeCell ref="U47:Y47"/>
    <mergeCell ref="I48:M48"/>
    <mergeCell ref="I49:M49"/>
    <mergeCell ref="I50:M50"/>
    <mergeCell ref="T53:X53"/>
    <mergeCell ref="C52:M53"/>
    <mergeCell ref="B19:B57"/>
    <mergeCell ref="I43:M43"/>
    <mergeCell ref="U43:Y43"/>
    <mergeCell ref="I44:M44"/>
    <mergeCell ref="U44:Y44"/>
    <mergeCell ref="I41:M41"/>
    <mergeCell ref="U37:Y37"/>
    <mergeCell ref="U38:Y38"/>
    <mergeCell ref="S14:Y15"/>
    <mergeCell ref="C12:F12"/>
    <mergeCell ref="G14:M14"/>
    <mergeCell ref="N14:R14"/>
    <mergeCell ref="U12:Y12"/>
    <mergeCell ref="S12:T12"/>
    <mergeCell ref="G12:K12"/>
    <mergeCell ref="S9:T9"/>
    <mergeCell ref="G9:J9"/>
    <mergeCell ref="V3:Y3"/>
    <mergeCell ref="C3:U3"/>
    <mergeCell ref="B2:Y2"/>
    <mergeCell ref="C4:Y4"/>
    <mergeCell ref="C5:Y5"/>
    <mergeCell ref="S6:Y6"/>
    <mergeCell ref="C7:F7"/>
    <mergeCell ref="U9:Y9"/>
    <mergeCell ref="C9:F9"/>
    <mergeCell ref="I39:M39"/>
    <mergeCell ref="U32:Y32"/>
    <mergeCell ref="U33:Y33"/>
    <mergeCell ref="U34:Y34"/>
    <mergeCell ref="U20:Y20"/>
    <mergeCell ref="U31:Y31"/>
    <mergeCell ref="I29:M29"/>
    <mergeCell ref="U29:Y29"/>
    <mergeCell ref="K18:M18"/>
    <mergeCell ref="G16:J16"/>
    <mergeCell ref="U35:Y35"/>
    <mergeCell ref="U36:Y36"/>
    <mergeCell ref="S16:Y17"/>
    <mergeCell ref="N20:S20"/>
    <mergeCell ref="U27:Y27"/>
    <mergeCell ref="O16:R16"/>
  </mergeCells>
  <pageMargins left="0.36" right="0.28999999999999998" top="0.28999999999999998" bottom="0.13" header="0.25" footer="0.11"/>
  <pageSetup paperSize="9" scale="95" orientation="portrait" horizontalDpi="300" verticalDpi="300" r:id="rId13"/>
  <ignoredErrors>
    <ignoredError sqref="H21" formula="1"/>
  </ignoredErrors>
  <drawing r:id="rId1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002060"/>
  </sheetPr>
  <dimension ref="A1:CK400"/>
  <sheetViews>
    <sheetView showGridLines="0" showRowColHeaders="0" workbookViewId="0">
      <selection activeCell="R14" sqref="R14"/>
    </sheetView>
  </sheetViews>
  <sheetFormatPr defaultRowHeight="14.4" x14ac:dyDescent="0.3"/>
  <cols>
    <col min="1" max="1" width="5" style="197" customWidth="1"/>
    <col min="2" max="2" width="4" customWidth="1"/>
    <col min="3" max="3" width="5.109375" customWidth="1"/>
    <col min="4" max="4" width="2" customWidth="1"/>
    <col min="5" max="5" width="9.77734375" customWidth="1"/>
    <col min="6" max="6" width="3.33203125" customWidth="1"/>
    <col min="7" max="7" width="7.109375" customWidth="1"/>
    <col min="8" max="8" width="5.6640625" customWidth="1"/>
    <col min="9" max="9" width="8.21875" customWidth="1"/>
    <col min="10" max="10" width="5.6640625" customWidth="1"/>
    <col min="11" max="11" width="7.109375" customWidth="1"/>
    <col min="12" max="12" width="5.21875" customWidth="1"/>
    <col min="13" max="13" width="9.109375" customWidth="1"/>
    <col min="14" max="14" width="23.21875" customWidth="1"/>
    <col min="15" max="89" width="9.109375" style="197" customWidth="1"/>
  </cols>
  <sheetData>
    <row r="1" spans="2:14" s="197" customFormat="1" ht="22.5" customHeight="1" thickBot="1" x14ac:dyDescent="0.35"/>
    <row r="2" spans="2:14" ht="32.25" customHeight="1" thickTop="1" x14ac:dyDescent="0.3">
      <c r="B2" s="735" t="s">
        <v>172</v>
      </c>
      <c r="C2" s="736"/>
      <c r="D2" s="736"/>
      <c r="E2" s="736"/>
      <c r="F2" s="736"/>
      <c r="G2" s="736"/>
      <c r="H2" s="736"/>
      <c r="I2" s="736"/>
      <c r="J2" s="736"/>
      <c r="K2" s="736"/>
      <c r="L2" s="736"/>
      <c r="M2" s="736"/>
      <c r="N2" s="737"/>
    </row>
    <row r="3" spans="2:14" x14ac:dyDescent="0.3">
      <c r="B3" s="204"/>
      <c r="C3" s="205"/>
      <c r="D3" s="205"/>
      <c r="E3" s="205"/>
      <c r="F3" s="205"/>
      <c r="G3" s="205"/>
      <c r="H3" s="205"/>
      <c r="I3" s="205"/>
      <c r="J3" s="205"/>
      <c r="K3" s="205"/>
      <c r="L3" s="205"/>
      <c r="M3" s="205"/>
      <c r="N3" s="206"/>
    </row>
    <row r="4" spans="2:14" ht="15" x14ac:dyDescent="0.3">
      <c r="B4" s="138" t="s">
        <v>173</v>
      </c>
      <c r="C4" s="80" t="s">
        <v>412</v>
      </c>
      <c r="D4" s="139"/>
      <c r="E4" s="139"/>
      <c r="F4" s="139"/>
      <c r="G4" s="139"/>
      <c r="H4" s="139"/>
      <c r="I4" s="139"/>
      <c r="J4" s="139" t="s">
        <v>66</v>
      </c>
      <c r="K4" s="80"/>
      <c r="L4" s="80"/>
      <c r="M4" s="80"/>
      <c r="N4" s="140"/>
    </row>
    <row r="5" spans="2:14" ht="15" x14ac:dyDescent="0.3">
      <c r="B5" s="138" t="s">
        <v>174</v>
      </c>
      <c r="C5" s="139" t="s">
        <v>175</v>
      </c>
      <c r="D5" s="139"/>
      <c r="E5" s="139"/>
      <c r="F5" s="139"/>
      <c r="G5" s="139"/>
      <c r="H5" s="139"/>
      <c r="I5" s="139"/>
      <c r="J5" s="139" t="s">
        <v>66</v>
      </c>
      <c r="K5" s="80"/>
      <c r="L5" s="80"/>
      <c r="M5" s="80"/>
      <c r="N5" s="140"/>
    </row>
    <row r="6" spans="2:14" ht="15" x14ac:dyDescent="0.3">
      <c r="B6" s="138" t="s">
        <v>176</v>
      </c>
      <c r="C6" s="139" t="s">
        <v>177</v>
      </c>
      <c r="D6" s="139"/>
      <c r="E6" s="139"/>
      <c r="F6" s="139"/>
      <c r="G6" s="139"/>
      <c r="H6" s="139"/>
      <c r="I6" s="139"/>
      <c r="J6" s="139" t="s">
        <v>66</v>
      </c>
      <c r="K6" s="80"/>
      <c r="L6" s="80"/>
      <c r="M6" s="80"/>
      <c r="N6" s="140"/>
    </row>
    <row r="7" spans="2:14" x14ac:dyDescent="0.3">
      <c r="B7" s="141"/>
      <c r="C7" s="80"/>
      <c r="D7" s="80"/>
      <c r="E7" s="80"/>
      <c r="F7" s="80"/>
      <c r="G7" s="80"/>
      <c r="H7" s="80"/>
      <c r="I7" s="80"/>
      <c r="J7" s="80"/>
      <c r="K7" s="80"/>
      <c r="L7" s="80"/>
      <c r="M7" s="80"/>
      <c r="N7" s="140"/>
    </row>
    <row r="8" spans="2:14" x14ac:dyDescent="0.3">
      <c r="B8" s="141"/>
      <c r="C8" s="80"/>
      <c r="D8" s="80"/>
      <c r="E8" s="80"/>
      <c r="F8" s="80"/>
      <c r="G8" s="80"/>
      <c r="H8" s="80"/>
      <c r="I8" s="80"/>
      <c r="J8" s="80"/>
      <c r="K8" s="80"/>
      <c r="L8" s="80"/>
      <c r="M8" s="80"/>
      <c r="N8" s="140"/>
    </row>
    <row r="9" spans="2:14" x14ac:dyDescent="0.3">
      <c r="B9" s="141"/>
      <c r="C9" s="80"/>
      <c r="D9" s="80"/>
      <c r="E9" s="80"/>
      <c r="F9" s="80"/>
      <c r="G9" s="80"/>
      <c r="H9" s="80"/>
      <c r="I9" s="80"/>
      <c r="J9" s="80"/>
      <c r="K9" s="80"/>
      <c r="L9" s="80"/>
      <c r="M9" s="80"/>
      <c r="N9" s="140"/>
    </row>
    <row r="10" spans="2:14" ht="15" thickBot="1" x14ac:dyDescent="0.35">
      <c r="B10" s="141"/>
      <c r="C10" s="80"/>
      <c r="D10" s="80"/>
      <c r="E10" s="80"/>
      <c r="F10" s="80"/>
      <c r="G10" s="80"/>
      <c r="H10" s="80"/>
      <c r="I10" s="91"/>
      <c r="J10" s="80"/>
      <c r="K10" s="647" t="s">
        <v>108</v>
      </c>
      <c r="L10" s="647"/>
      <c r="M10" s="647"/>
      <c r="N10" s="733"/>
    </row>
    <row r="11" spans="2:14" x14ac:dyDescent="0.3">
      <c r="B11" s="142"/>
      <c r="C11" s="143"/>
      <c r="D11" s="143"/>
      <c r="E11" s="143"/>
      <c r="F11" s="143"/>
      <c r="G11" s="143"/>
      <c r="H11" s="143"/>
      <c r="I11" s="144"/>
      <c r="J11" s="143"/>
      <c r="K11" s="143"/>
      <c r="L11" s="143"/>
      <c r="M11" s="143"/>
      <c r="N11" s="145"/>
    </row>
    <row r="12" spans="2:14" ht="15" x14ac:dyDescent="0.3">
      <c r="B12" s="141"/>
      <c r="C12" s="647" t="s">
        <v>178</v>
      </c>
      <c r="D12" s="647"/>
      <c r="E12" s="647"/>
      <c r="F12" s="647"/>
      <c r="G12" s="146"/>
      <c r="H12" s="146" t="s">
        <v>66</v>
      </c>
      <c r="I12" s="731" t="e">
        <f ca="1">'APTC-47'!I50</f>
        <v>#REF!</v>
      </c>
      <c r="J12" s="731"/>
      <c r="K12" s="731"/>
      <c r="L12" s="80"/>
      <c r="M12" s="80"/>
      <c r="N12" s="140"/>
    </row>
    <row r="13" spans="2:14" x14ac:dyDescent="0.3">
      <c r="B13" s="141"/>
      <c r="C13" s="738" t="str">
        <f ca="1">CONCATENATE("Rs",".",DATA!AR147," only")</f>
        <v>Rs.  One Thousand Eight Hundred and Fourteen rupees only  only</v>
      </c>
      <c r="D13" s="738"/>
      <c r="E13" s="738"/>
      <c r="F13" s="738"/>
      <c r="G13" s="738"/>
      <c r="H13" s="738"/>
      <c r="I13" s="738"/>
      <c r="J13" s="738"/>
      <c r="K13" s="738"/>
      <c r="L13" s="738"/>
      <c r="M13" s="738"/>
      <c r="N13" s="739"/>
    </row>
    <row r="14" spans="2:14" x14ac:dyDescent="0.3">
      <c r="B14" s="141"/>
      <c r="C14" s="80" t="s">
        <v>179</v>
      </c>
      <c r="D14" s="91"/>
      <c r="E14" s="91"/>
      <c r="F14" s="91"/>
      <c r="G14" s="91"/>
      <c r="H14" s="91"/>
      <c r="I14" s="91"/>
      <c r="J14" s="91"/>
      <c r="K14" s="80"/>
      <c r="L14" s="80"/>
      <c r="M14" s="80"/>
      <c r="N14" s="140"/>
    </row>
    <row r="15" spans="2:14" x14ac:dyDescent="0.3">
      <c r="B15" s="141"/>
      <c r="C15" s="80" t="s">
        <v>180</v>
      </c>
      <c r="D15" s="80"/>
      <c r="E15" s="80"/>
      <c r="F15" s="80"/>
      <c r="G15" s="80"/>
      <c r="H15" s="80"/>
      <c r="I15" s="80"/>
      <c r="J15" s="80"/>
      <c r="K15" s="80"/>
      <c r="L15" s="80"/>
      <c r="M15" s="80"/>
      <c r="N15" s="140"/>
    </row>
    <row r="16" spans="2:14" x14ac:dyDescent="0.3">
      <c r="B16" s="141"/>
      <c r="C16" s="80"/>
      <c r="D16" s="80"/>
      <c r="E16" s="80"/>
      <c r="F16" s="80"/>
      <c r="G16" s="80"/>
      <c r="H16" s="80"/>
      <c r="I16" s="80"/>
      <c r="J16" s="80"/>
      <c r="K16" s="80"/>
      <c r="L16" s="80"/>
      <c r="M16" s="80"/>
      <c r="N16" s="140"/>
    </row>
    <row r="17" spans="2:14" x14ac:dyDescent="0.3">
      <c r="B17" s="141"/>
      <c r="C17" s="80"/>
      <c r="D17" s="80"/>
      <c r="E17" s="80"/>
      <c r="F17" s="80"/>
      <c r="G17" s="80"/>
      <c r="H17" s="80"/>
      <c r="I17" s="80"/>
      <c r="J17" s="80"/>
      <c r="K17" s="80"/>
      <c r="L17" s="80"/>
      <c r="M17" s="80"/>
      <c r="N17" s="140"/>
    </row>
    <row r="18" spans="2:14" x14ac:dyDescent="0.3">
      <c r="B18" s="141"/>
      <c r="C18" s="80"/>
      <c r="D18" s="80"/>
      <c r="E18" s="80"/>
      <c r="F18" s="80"/>
      <c r="G18" s="80"/>
      <c r="H18" s="80"/>
      <c r="I18" s="80"/>
      <c r="J18" s="80"/>
      <c r="K18" s="80"/>
      <c r="L18" s="80"/>
      <c r="M18" s="80"/>
      <c r="N18" s="140"/>
    </row>
    <row r="19" spans="2:14" ht="15" thickBot="1" x14ac:dyDescent="0.35">
      <c r="B19" s="147"/>
      <c r="C19" s="148" t="s">
        <v>108</v>
      </c>
      <c r="D19" s="148"/>
      <c r="E19" s="148"/>
      <c r="F19" s="148"/>
      <c r="G19" s="148"/>
      <c r="H19" s="148"/>
      <c r="I19" s="148"/>
      <c r="J19" s="148"/>
      <c r="K19" s="740" t="s">
        <v>108</v>
      </c>
      <c r="L19" s="740"/>
      <c r="M19" s="740"/>
      <c r="N19" s="741"/>
    </row>
    <row r="20" spans="2:14" x14ac:dyDescent="0.3">
      <c r="B20" s="742" t="s">
        <v>181</v>
      </c>
      <c r="C20" s="693"/>
      <c r="D20" s="693"/>
      <c r="E20" s="693"/>
      <c r="F20" s="693"/>
      <c r="G20" s="693"/>
      <c r="H20" s="693"/>
      <c r="I20" s="693"/>
      <c r="J20" s="693"/>
      <c r="K20" s="693"/>
      <c r="L20" s="693"/>
      <c r="M20" s="693"/>
      <c r="N20" s="743"/>
    </row>
    <row r="21" spans="2:14" ht="8.25" customHeight="1" x14ac:dyDescent="0.3">
      <c r="B21" s="141"/>
      <c r="C21" s="80"/>
      <c r="D21" s="80"/>
      <c r="E21" s="80"/>
      <c r="F21" s="80"/>
      <c r="G21" s="80"/>
      <c r="H21" s="80"/>
      <c r="I21" s="80"/>
      <c r="J21" s="80"/>
      <c r="K21" s="80"/>
      <c r="L21" s="80"/>
      <c r="M21" s="80"/>
      <c r="N21" s="140"/>
    </row>
    <row r="22" spans="2:14" x14ac:dyDescent="0.3">
      <c r="B22" s="149">
        <v>1</v>
      </c>
      <c r="C22" s="649" t="s">
        <v>182</v>
      </c>
      <c r="D22" s="649"/>
      <c r="E22" s="649"/>
      <c r="F22" s="649"/>
      <c r="G22" s="649"/>
      <c r="H22" s="649"/>
      <c r="I22" s="649"/>
      <c r="J22" s="649"/>
      <c r="K22" s="649"/>
      <c r="L22" s="649"/>
      <c r="M22" s="649"/>
      <c r="N22" s="732"/>
    </row>
    <row r="23" spans="2:14" x14ac:dyDescent="0.3">
      <c r="B23" s="149">
        <v>2</v>
      </c>
      <c r="C23" s="649" t="s">
        <v>183</v>
      </c>
      <c r="D23" s="649"/>
      <c r="E23" s="649"/>
      <c r="F23" s="649"/>
      <c r="G23" s="649"/>
      <c r="H23" s="649"/>
      <c r="I23" s="649"/>
      <c r="J23" s="649"/>
      <c r="K23" s="649"/>
      <c r="L23" s="649"/>
      <c r="M23" s="649"/>
      <c r="N23" s="732"/>
    </row>
    <row r="24" spans="2:14" x14ac:dyDescent="0.3">
      <c r="B24" s="149">
        <v>3</v>
      </c>
      <c r="C24" s="649" t="s">
        <v>184</v>
      </c>
      <c r="D24" s="649"/>
      <c r="E24" s="649"/>
      <c r="F24" s="649"/>
      <c r="G24" s="649"/>
      <c r="H24" s="649"/>
      <c r="I24" s="649"/>
      <c r="J24" s="649"/>
      <c r="K24" s="649"/>
      <c r="L24" s="649"/>
      <c r="M24" s="649"/>
      <c r="N24" s="732"/>
    </row>
    <row r="25" spans="2:14" x14ac:dyDescent="0.3">
      <c r="B25" s="149">
        <v>4</v>
      </c>
      <c r="C25" s="649" t="s">
        <v>185</v>
      </c>
      <c r="D25" s="649"/>
      <c r="E25" s="649"/>
      <c r="F25" s="649"/>
      <c r="G25" s="649"/>
      <c r="H25" s="649"/>
      <c r="I25" s="649"/>
      <c r="J25" s="649"/>
      <c r="K25" s="649"/>
      <c r="L25" s="649"/>
      <c r="M25" s="649"/>
      <c r="N25" s="732"/>
    </row>
    <row r="26" spans="2:14" x14ac:dyDescent="0.3">
      <c r="B26" s="149">
        <v>5</v>
      </c>
      <c r="C26" s="649" t="s">
        <v>186</v>
      </c>
      <c r="D26" s="649"/>
      <c r="E26" s="649"/>
      <c r="F26" s="649"/>
      <c r="G26" s="649"/>
      <c r="H26" s="649"/>
      <c r="I26" s="649"/>
      <c r="J26" s="649"/>
      <c r="K26" s="649"/>
      <c r="L26" s="649"/>
      <c r="M26" s="649"/>
      <c r="N26" s="732"/>
    </row>
    <row r="27" spans="2:14" x14ac:dyDescent="0.3">
      <c r="B27" s="149">
        <v>6</v>
      </c>
      <c r="C27" s="649" t="s">
        <v>420</v>
      </c>
      <c r="D27" s="649"/>
      <c r="E27" s="649"/>
      <c r="F27" s="649"/>
      <c r="G27" s="649"/>
      <c r="H27" s="649"/>
      <c r="I27" s="649"/>
      <c r="J27" s="649"/>
      <c r="K27" s="649"/>
      <c r="L27" s="649"/>
      <c r="M27" s="649"/>
      <c r="N27" s="732"/>
    </row>
    <row r="28" spans="2:14" x14ac:dyDescent="0.3">
      <c r="B28" s="149">
        <v>7</v>
      </c>
      <c r="C28" s="91" t="s">
        <v>187</v>
      </c>
      <c r="D28" s="91"/>
      <c r="E28" s="91"/>
      <c r="F28" s="91"/>
      <c r="G28" s="91"/>
      <c r="H28" s="91"/>
      <c r="I28" s="91"/>
      <c r="J28" s="91"/>
      <c r="K28" s="91"/>
      <c r="L28" s="91"/>
      <c r="M28" s="91"/>
      <c r="N28" s="150"/>
    </row>
    <row r="29" spans="2:14" x14ac:dyDescent="0.3">
      <c r="B29" s="149">
        <v>8</v>
      </c>
      <c r="C29" s="649" t="str">
        <f>CONCATENATE("Certified that the Special pays are claimed in terms of G.O.M.S No.118 Finance  Dept.,")</f>
        <v>Certified that the Special pays are claimed in terms of G.O.M.S No.118 Finance  Dept.,</v>
      </c>
      <c r="D29" s="649"/>
      <c r="E29" s="649"/>
      <c r="F29" s="649"/>
      <c r="G29" s="649"/>
      <c r="H29" s="649"/>
      <c r="I29" s="649"/>
      <c r="J29" s="649"/>
      <c r="K29" s="649"/>
      <c r="L29" s="649"/>
      <c r="M29" s="649"/>
      <c r="N29" s="732"/>
    </row>
    <row r="30" spans="2:14" x14ac:dyDescent="0.3">
      <c r="B30" s="149"/>
      <c r="C30" s="649" t="s">
        <v>188</v>
      </c>
      <c r="D30" s="649"/>
      <c r="E30" s="649"/>
      <c r="F30" s="649"/>
      <c r="G30" s="151"/>
      <c r="H30" s="151"/>
      <c r="I30" s="151"/>
      <c r="J30" s="151"/>
      <c r="K30" s="151"/>
      <c r="L30" s="151"/>
      <c r="M30" s="151"/>
      <c r="N30" s="152"/>
    </row>
    <row r="31" spans="2:14" x14ac:dyDescent="0.3">
      <c r="B31" s="149">
        <v>9</v>
      </c>
      <c r="C31" s="649" t="s">
        <v>189</v>
      </c>
      <c r="D31" s="649"/>
      <c r="E31" s="649"/>
      <c r="F31" s="649"/>
      <c r="G31" s="649"/>
      <c r="H31" s="649"/>
      <c r="I31" s="649"/>
      <c r="J31" s="649"/>
      <c r="K31" s="649"/>
      <c r="L31" s="649"/>
      <c r="M31" s="649"/>
      <c r="N31" s="732"/>
    </row>
    <row r="32" spans="2:14" x14ac:dyDescent="0.3">
      <c r="B32" s="149"/>
      <c r="C32" s="734" t="s">
        <v>190</v>
      </c>
      <c r="D32" s="734"/>
      <c r="E32" s="734"/>
      <c r="F32" s="734"/>
      <c r="G32" s="734"/>
      <c r="H32" s="734"/>
      <c r="I32" s="734"/>
      <c r="J32" s="151"/>
      <c r="K32" s="151"/>
      <c r="L32" s="151"/>
      <c r="M32" s="151"/>
      <c r="N32" s="152"/>
    </row>
    <row r="33" spans="2:14" x14ac:dyDescent="0.3">
      <c r="B33" s="153">
        <v>10</v>
      </c>
      <c r="C33" s="649" t="str">
        <f>CONCATENATE("Certified that the Convyance Alwance are claimed in terms of G.O.M.S No.108 Finance  Dept.,")</f>
        <v>Certified that the Convyance Alwance are claimed in terms of G.O.M.S No.108 Finance  Dept.,</v>
      </c>
      <c r="D33" s="649"/>
      <c r="E33" s="649"/>
      <c r="F33" s="649"/>
      <c r="G33" s="649"/>
      <c r="H33" s="649"/>
      <c r="I33" s="649"/>
      <c r="J33" s="649"/>
      <c r="K33" s="649"/>
      <c r="L33" s="649"/>
      <c r="M33" s="649"/>
      <c r="N33" s="732"/>
    </row>
    <row r="34" spans="2:14" x14ac:dyDescent="0.3">
      <c r="B34" s="141"/>
      <c r="C34" s="80" t="s">
        <v>191</v>
      </c>
      <c r="D34" s="80"/>
      <c r="E34" s="80"/>
      <c r="F34" s="80"/>
      <c r="G34" s="80"/>
      <c r="H34" s="80"/>
      <c r="I34" s="80"/>
      <c r="J34" s="80"/>
      <c r="K34" s="80"/>
      <c r="L34" s="80"/>
      <c r="M34" s="80"/>
      <c r="N34" s="140"/>
    </row>
    <row r="35" spans="2:14" x14ac:dyDescent="0.3">
      <c r="B35" s="141"/>
      <c r="C35" s="80"/>
      <c r="D35" s="80"/>
      <c r="E35" s="80"/>
      <c r="F35" s="80"/>
      <c r="G35" s="80"/>
      <c r="H35" s="80"/>
      <c r="I35" s="80"/>
      <c r="J35" s="80"/>
      <c r="K35" s="80"/>
      <c r="L35" s="80"/>
      <c r="M35" s="80"/>
      <c r="N35" s="140"/>
    </row>
    <row r="36" spans="2:14" x14ac:dyDescent="0.3">
      <c r="B36" s="141"/>
      <c r="C36" s="80"/>
      <c r="D36" s="80"/>
      <c r="E36" s="80"/>
      <c r="F36" s="80"/>
      <c r="G36" s="80"/>
      <c r="H36" s="80"/>
      <c r="I36" s="80"/>
      <c r="J36" s="80"/>
      <c r="K36" s="80"/>
      <c r="L36" s="80"/>
      <c r="M36" s="80"/>
      <c r="N36" s="140"/>
    </row>
    <row r="37" spans="2:14" x14ac:dyDescent="0.3">
      <c r="B37" s="141"/>
      <c r="C37" s="80"/>
      <c r="D37" s="80"/>
      <c r="E37" s="80"/>
      <c r="F37" s="80"/>
      <c r="G37" s="80"/>
      <c r="H37" s="80"/>
      <c r="I37" s="647" t="s">
        <v>192</v>
      </c>
      <c r="J37" s="647"/>
      <c r="K37" s="647"/>
      <c r="L37" s="647"/>
      <c r="M37" s="647"/>
      <c r="N37" s="733"/>
    </row>
    <row r="38" spans="2:14" ht="7.5" customHeight="1" x14ac:dyDescent="0.3">
      <c r="B38" s="141"/>
      <c r="C38" s="80"/>
      <c r="D38" s="80"/>
      <c r="E38" s="80"/>
      <c r="F38" s="80"/>
      <c r="G38" s="80"/>
      <c r="H38" s="80"/>
      <c r="I38" s="80"/>
      <c r="J38" s="80"/>
      <c r="K38" s="80"/>
      <c r="L38" s="80"/>
      <c r="M38" s="80"/>
      <c r="N38" s="140"/>
    </row>
    <row r="39" spans="2:14" ht="15" thickBot="1" x14ac:dyDescent="0.35">
      <c r="B39" s="728" t="s">
        <v>193</v>
      </c>
      <c r="C39" s="729"/>
      <c r="D39" s="729"/>
      <c r="E39" s="729"/>
      <c r="F39" s="729"/>
      <c r="G39" s="729"/>
      <c r="H39" s="729"/>
      <c r="I39" s="729"/>
      <c r="J39" s="729"/>
      <c r="K39" s="729"/>
      <c r="L39" s="729"/>
      <c r="M39" s="729"/>
      <c r="N39" s="730"/>
    </row>
    <row r="40" spans="2:14" x14ac:dyDescent="0.3">
      <c r="B40" s="141"/>
      <c r="C40" s="80"/>
      <c r="D40" s="80"/>
      <c r="E40" s="80"/>
      <c r="F40" s="80"/>
      <c r="G40" s="80"/>
      <c r="H40" s="80"/>
      <c r="I40" s="80"/>
      <c r="J40" s="80"/>
      <c r="K40" s="80"/>
      <c r="L40" s="80"/>
      <c r="M40" s="80"/>
      <c r="N40" s="140"/>
    </row>
    <row r="41" spans="2:14" x14ac:dyDescent="0.3">
      <c r="B41" s="141"/>
      <c r="C41" s="80"/>
      <c r="D41" s="80"/>
      <c r="E41" s="80"/>
      <c r="F41" s="80"/>
      <c r="G41" s="80"/>
      <c r="H41" s="80"/>
      <c r="I41" s="80"/>
      <c r="J41" s="80"/>
      <c r="K41" s="80"/>
      <c r="L41" s="80"/>
      <c r="M41" s="80"/>
      <c r="N41" s="140"/>
    </row>
    <row r="42" spans="2:14" x14ac:dyDescent="0.3">
      <c r="B42" s="141"/>
      <c r="C42" s="80"/>
      <c r="D42" s="80"/>
      <c r="E42" s="80"/>
      <c r="F42" s="80"/>
      <c r="G42" s="80"/>
      <c r="H42" s="80"/>
      <c r="I42" s="80"/>
      <c r="J42" s="80"/>
      <c r="K42" s="80"/>
      <c r="L42" s="80"/>
      <c r="M42" s="80"/>
      <c r="N42" s="140"/>
    </row>
    <row r="43" spans="2:14" x14ac:dyDescent="0.3">
      <c r="B43" s="141"/>
      <c r="C43" s="80"/>
      <c r="D43" s="80"/>
      <c r="E43" s="80"/>
      <c r="F43" s="80"/>
      <c r="G43" s="80"/>
      <c r="H43" s="80"/>
      <c r="I43" s="80"/>
      <c r="J43" s="80"/>
      <c r="K43" s="80"/>
      <c r="L43" s="80"/>
      <c r="M43" s="80"/>
      <c r="N43" s="140"/>
    </row>
    <row r="44" spans="2:14" x14ac:dyDescent="0.3">
      <c r="B44" s="141"/>
      <c r="C44" s="80"/>
      <c r="D44" s="80"/>
      <c r="E44" s="80"/>
      <c r="F44" s="80"/>
      <c r="G44" s="80"/>
      <c r="H44" s="80"/>
      <c r="I44" s="80"/>
      <c r="J44" s="80"/>
      <c r="K44" s="80"/>
      <c r="L44" s="80"/>
      <c r="M44" s="80"/>
      <c r="N44" s="140"/>
    </row>
    <row r="45" spans="2:14" x14ac:dyDescent="0.3">
      <c r="B45" s="141"/>
      <c r="C45" s="80"/>
      <c r="D45" s="80"/>
      <c r="E45" s="80"/>
      <c r="F45" s="80"/>
      <c r="G45" s="80"/>
      <c r="H45" s="80"/>
      <c r="I45" s="80"/>
      <c r="J45" s="80"/>
      <c r="K45" s="80"/>
      <c r="L45" s="80"/>
      <c r="M45" s="80"/>
      <c r="N45" s="140"/>
    </row>
    <row r="46" spans="2:14" x14ac:dyDescent="0.3">
      <c r="B46" s="141"/>
      <c r="C46" s="80"/>
      <c r="D46" s="80"/>
      <c r="E46" s="80"/>
      <c r="F46" s="80"/>
      <c r="G46" s="80"/>
      <c r="H46" s="80"/>
      <c r="I46" s="80"/>
      <c r="J46" s="80"/>
      <c r="K46" s="80"/>
      <c r="L46" s="80"/>
      <c r="M46" s="80"/>
      <c r="N46" s="140"/>
    </row>
    <row r="47" spans="2:14" x14ac:dyDescent="0.3">
      <c r="B47" s="141"/>
      <c r="C47" s="80"/>
      <c r="D47" s="80"/>
      <c r="E47" s="80"/>
      <c r="F47" s="80"/>
      <c r="G47" s="80"/>
      <c r="H47" s="80"/>
      <c r="I47" s="80"/>
      <c r="J47" s="80"/>
      <c r="K47" s="80"/>
      <c r="L47" s="80"/>
      <c r="M47" s="80"/>
      <c r="N47" s="140"/>
    </row>
    <row r="48" spans="2:14" x14ac:dyDescent="0.3">
      <c r="B48" s="141"/>
      <c r="C48" s="80"/>
      <c r="D48" s="80"/>
      <c r="E48" s="80"/>
      <c r="F48" s="80"/>
      <c r="G48" s="80"/>
      <c r="H48" s="80"/>
      <c r="I48" s="80"/>
      <c r="J48" s="80"/>
      <c r="K48" s="80"/>
      <c r="L48" s="80"/>
      <c r="M48" s="80"/>
      <c r="N48" s="140"/>
    </row>
    <row r="49" spans="2:14" x14ac:dyDescent="0.3">
      <c r="B49" s="141"/>
      <c r="C49" s="80"/>
      <c r="D49" s="80"/>
      <c r="E49" s="80"/>
      <c r="F49" s="80"/>
      <c r="G49" s="80"/>
      <c r="H49" s="80"/>
      <c r="I49" s="80"/>
      <c r="J49" s="80"/>
      <c r="K49" s="80"/>
      <c r="L49" s="80"/>
      <c r="M49" s="80"/>
      <c r="N49" s="154"/>
    </row>
    <row r="50" spans="2:14" x14ac:dyDescent="0.3">
      <c r="B50" s="141"/>
      <c r="C50" s="80"/>
      <c r="D50" s="80"/>
      <c r="E50" s="80"/>
      <c r="F50" s="80"/>
      <c r="G50" s="80"/>
      <c r="H50" s="80"/>
      <c r="I50" s="80"/>
      <c r="J50" s="80"/>
      <c r="K50" s="80"/>
      <c r="L50" s="80"/>
      <c r="M50" s="80"/>
      <c r="N50" s="140"/>
    </row>
    <row r="51" spans="2:14" x14ac:dyDescent="0.3">
      <c r="B51" s="155"/>
      <c r="C51" s="91"/>
      <c r="D51" s="91"/>
      <c r="E51" s="91"/>
      <c r="F51" s="91"/>
      <c r="G51" s="91"/>
      <c r="H51" s="91"/>
      <c r="I51" s="91"/>
      <c r="J51" s="91"/>
      <c r="K51" s="91"/>
      <c r="L51" s="91"/>
      <c r="M51" s="91"/>
      <c r="N51" s="150"/>
    </row>
    <row r="52" spans="2:14" x14ac:dyDescent="0.3">
      <c r="B52" s="155"/>
      <c r="C52" s="91"/>
      <c r="D52" s="91"/>
      <c r="E52" s="91"/>
      <c r="F52" s="91"/>
      <c r="G52" s="91"/>
      <c r="H52" s="91"/>
      <c r="I52" s="91"/>
      <c r="J52" s="91"/>
      <c r="K52" s="91"/>
      <c r="L52" s="91"/>
      <c r="M52" s="91"/>
      <c r="N52" s="150"/>
    </row>
    <row r="53" spans="2:14" x14ac:dyDescent="0.3">
      <c r="B53" s="155"/>
      <c r="C53" s="91"/>
      <c r="D53" s="91"/>
      <c r="E53" s="91"/>
      <c r="F53" s="91"/>
      <c r="G53" s="91"/>
      <c r="H53" s="91"/>
      <c r="I53" s="91"/>
      <c r="J53" s="91"/>
      <c r="K53" s="91"/>
      <c r="L53" s="91"/>
      <c r="M53" s="91"/>
      <c r="N53" s="150"/>
    </row>
    <row r="54" spans="2:14" ht="15" thickBot="1" x14ac:dyDescent="0.35">
      <c r="B54" s="156"/>
      <c r="C54" s="157"/>
      <c r="D54" s="157"/>
      <c r="E54" s="157"/>
      <c r="F54" s="157"/>
      <c r="G54" s="157"/>
      <c r="H54" s="157"/>
      <c r="I54" s="157"/>
      <c r="J54" s="157"/>
      <c r="K54" s="157"/>
      <c r="L54" s="157"/>
      <c r="M54" s="157"/>
      <c r="N54" s="158"/>
    </row>
    <row r="55" spans="2:14" s="197" customFormat="1" ht="15" thickTop="1" x14ac:dyDescent="0.3"/>
    <row r="56" spans="2:14" s="197" customFormat="1" x14ac:dyDescent="0.3"/>
    <row r="57" spans="2:14" s="197" customFormat="1" x14ac:dyDescent="0.3"/>
    <row r="58" spans="2:14" s="197" customFormat="1" x14ac:dyDescent="0.3"/>
    <row r="59" spans="2:14" s="197" customFormat="1" x14ac:dyDescent="0.3"/>
    <row r="60" spans="2:14" s="197" customFormat="1" x14ac:dyDescent="0.3"/>
    <row r="61" spans="2:14" s="197" customFormat="1" x14ac:dyDescent="0.3"/>
    <row r="62" spans="2:14" s="197" customFormat="1" x14ac:dyDescent="0.3"/>
    <row r="63" spans="2:14" s="197" customFormat="1" x14ac:dyDescent="0.3"/>
    <row r="64" spans="2:14" s="197" customFormat="1" x14ac:dyDescent="0.3"/>
    <row r="65" s="197" customFormat="1" x14ac:dyDescent="0.3"/>
    <row r="66" s="197" customFormat="1" x14ac:dyDescent="0.3"/>
    <row r="67" s="197" customFormat="1" x14ac:dyDescent="0.3"/>
    <row r="68" s="197" customFormat="1" x14ac:dyDescent="0.3"/>
    <row r="69" s="197" customFormat="1" x14ac:dyDescent="0.3"/>
    <row r="70" s="197" customFormat="1" x14ac:dyDescent="0.3"/>
    <row r="71" s="197" customFormat="1" x14ac:dyDescent="0.3"/>
    <row r="72" s="197" customFormat="1" x14ac:dyDescent="0.3"/>
    <row r="73" s="197" customFormat="1" x14ac:dyDescent="0.3"/>
    <row r="74" s="197" customFormat="1" x14ac:dyDescent="0.3"/>
    <row r="75" s="197" customFormat="1" x14ac:dyDescent="0.3"/>
    <row r="76" s="197" customFormat="1" x14ac:dyDescent="0.3"/>
    <row r="77" s="197" customFormat="1" x14ac:dyDescent="0.3"/>
    <row r="78" s="197" customFormat="1" x14ac:dyDescent="0.3"/>
    <row r="79" s="197" customFormat="1" x14ac:dyDescent="0.3"/>
    <row r="80" s="197" customFormat="1" x14ac:dyDescent="0.3"/>
    <row r="81" s="197" customFormat="1" x14ac:dyDescent="0.3"/>
    <row r="82" s="197" customFormat="1" x14ac:dyDescent="0.3"/>
    <row r="83" s="197" customFormat="1" x14ac:dyDescent="0.3"/>
    <row r="84" s="197" customFormat="1" x14ac:dyDescent="0.3"/>
    <row r="85" s="197" customFormat="1" x14ac:dyDescent="0.3"/>
    <row r="86" s="197" customFormat="1" x14ac:dyDescent="0.3"/>
    <row r="87" s="197" customFormat="1" x14ac:dyDescent="0.3"/>
    <row r="88" s="197" customFormat="1" x14ac:dyDescent="0.3"/>
    <row r="89" s="197" customFormat="1" x14ac:dyDescent="0.3"/>
    <row r="90" s="197" customFormat="1" x14ac:dyDescent="0.3"/>
    <row r="91" s="197" customFormat="1" x14ac:dyDescent="0.3"/>
    <row r="92" s="197" customFormat="1" x14ac:dyDescent="0.3"/>
    <row r="93" s="197" customFormat="1" x14ac:dyDescent="0.3"/>
    <row r="94" s="197" customFormat="1" x14ac:dyDescent="0.3"/>
    <row r="95" s="197" customFormat="1" x14ac:dyDescent="0.3"/>
    <row r="96" s="197" customFormat="1" x14ac:dyDescent="0.3"/>
    <row r="97" s="197" customFormat="1" x14ac:dyDescent="0.3"/>
    <row r="98" s="197" customFormat="1" x14ac:dyDescent="0.3"/>
    <row r="99" s="197" customFormat="1" x14ac:dyDescent="0.3"/>
    <row r="100" s="197" customFormat="1" x14ac:dyDescent="0.3"/>
    <row r="101" s="197" customFormat="1" x14ac:dyDescent="0.3"/>
    <row r="102" s="197" customFormat="1" x14ac:dyDescent="0.3"/>
    <row r="103" s="197" customFormat="1" x14ac:dyDescent="0.3"/>
    <row r="104" s="197" customFormat="1" x14ac:dyDescent="0.3"/>
    <row r="105" s="197" customFormat="1" x14ac:dyDescent="0.3"/>
    <row r="106" s="197" customFormat="1" x14ac:dyDescent="0.3"/>
    <row r="107" s="197" customFormat="1" x14ac:dyDescent="0.3"/>
    <row r="108" s="197" customFormat="1" x14ac:dyDescent="0.3"/>
    <row r="109" s="197" customFormat="1" x14ac:dyDescent="0.3"/>
    <row r="110" s="197" customFormat="1" x14ac:dyDescent="0.3"/>
    <row r="111" s="197" customFormat="1" x14ac:dyDescent="0.3"/>
    <row r="112" s="197" customFormat="1" x14ac:dyDescent="0.3"/>
    <row r="113" s="197" customFormat="1" x14ac:dyDescent="0.3"/>
    <row r="114" s="197" customFormat="1" x14ac:dyDescent="0.3"/>
    <row r="115" s="197" customFormat="1" x14ac:dyDescent="0.3"/>
    <row r="116" s="197" customFormat="1" x14ac:dyDescent="0.3"/>
    <row r="117" s="197" customFormat="1" x14ac:dyDescent="0.3"/>
    <row r="118" s="197" customFormat="1" x14ac:dyDescent="0.3"/>
    <row r="119" s="197" customFormat="1" x14ac:dyDescent="0.3"/>
    <row r="120" s="197" customFormat="1" x14ac:dyDescent="0.3"/>
    <row r="121" s="197" customFormat="1" x14ac:dyDescent="0.3"/>
    <row r="122" s="197" customFormat="1" x14ac:dyDescent="0.3"/>
    <row r="123" s="197" customFormat="1" x14ac:dyDescent="0.3"/>
    <row r="124" s="197" customFormat="1" x14ac:dyDescent="0.3"/>
    <row r="125" s="197" customFormat="1" x14ac:dyDescent="0.3"/>
    <row r="126" s="197" customFormat="1" x14ac:dyDescent="0.3"/>
    <row r="127" s="197" customFormat="1" x14ac:dyDescent="0.3"/>
    <row r="128" s="197" customFormat="1" x14ac:dyDescent="0.3"/>
    <row r="129" s="197" customFormat="1" x14ac:dyDescent="0.3"/>
    <row r="130" s="197" customFormat="1" x14ac:dyDescent="0.3"/>
    <row r="131" s="197" customFormat="1" x14ac:dyDescent="0.3"/>
    <row r="132" s="197" customFormat="1" x14ac:dyDescent="0.3"/>
    <row r="133" s="197" customFormat="1" x14ac:dyDescent="0.3"/>
    <row r="134" s="197" customFormat="1" x14ac:dyDescent="0.3"/>
    <row r="135" s="197" customFormat="1" x14ac:dyDescent="0.3"/>
    <row r="136" s="197" customFormat="1" x14ac:dyDescent="0.3"/>
    <row r="137" s="197" customFormat="1" x14ac:dyDescent="0.3"/>
    <row r="138" s="197" customFormat="1" x14ac:dyDescent="0.3"/>
    <row r="139" s="197" customFormat="1" x14ac:dyDescent="0.3"/>
    <row r="140" s="197" customFormat="1" x14ac:dyDescent="0.3"/>
    <row r="141" s="197" customFormat="1" x14ac:dyDescent="0.3"/>
    <row r="142" s="197" customFormat="1" x14ac:dyDescent="0.3"/>
    <row r="143" s="197" customFormat="1" x14ac:dyDescent="0.3"/>
    <row r="144" s="197" customFormat="1" x14ac:dyDescent="0.3"/>
    <row r="145" s="197" customFormat="1" x14ac:dyDescent="0.3"/>
    <row r="146" s="197" customFormat="1" x14ac:dyDescent="0.3"/>
    <row r="147" s="197" customFormat="1" x14ac:dyDescent="0.3"/>
    <row r="148" s="197" customFormat="1" x14ac:dyDescent="0.3"/>
    <row r="149" s="197" customFormat="1" x14ac:dyDescent="0.3"/>
    <row r="150" s="197" customFormat="1" x14ac:dyDescent="0.3"/>
    <row r="151" s="197" customFormat="1" x14ac:dyDescent="0.3"/>
    <row r="152" s="197" customFormat="1" x14ac:dyDescent="0.3"/>
    <row r="153" s="197" customFormat="1" x14ac:dyDescent="0.3"/>
    <row r="154" s="197" customFormat="1" x14ac:dyDescent="0.3"/>
    <row r="155" s="197" customFormat="1" x14ac:dyDescent="0.3"/>
    <row r="156" s="197" customFormat="1" x14ac:dyDescent="0.3"/>
    <row r="157" s="197" customFormat="1" x14ac:dyDescent="0.3"/>
    <row r="158" s="197" customFormat="1" x14ac:dyDescent="0.3"/>
    <row r="159" s="197" customFormat="1" x14ac:dyDescent="0.3"/>
    <row r="160" s="197" customFormat="1" x14ac:dyDescent="0.3"/>
    <row r="161" s="197" customFormat="1" x14ac:dyDescent="0.3"/>
    <row r="162" s="197" customFormat="1" x14ac:dyDescent="0.3"/>
    <row r="163" s="197" customFormat="1" x14ac:dyDescent="0.3"/>
    <row r="164" s="197" customFormat="1" x14ac:dyDescent="0.3"/>
    <row r="165" s="197" customFormat="1" x14ac:dyDescent="0.3"/>
    <row r="166" s="197" customFormat="1" x14ac:dyDescent="0.3"/>
    <row r="167" s="197" customFormat="1" x14ac:dyDescent="0.3"/>
    <row r="168" s="197" customFormat="1" x14ac:dyDescent="0.3"/>
    <row r="169" s="197" customFormat="1" x14ac:dyDescent="0.3"/>
    <row r="170" s="197" customFormat="1" x14ac:dyDescent="0.3"/>
    <row r="171" s="197" customFormat="1" x14ac:dyDescent="0.3"/>
    <row r="172" s="197" customFormat="1" x14ac:dyDescent="0.3"/>
    <row r="173" s="197" customFormat="1" x14ac:dyDescent="0.3"/>
    <row r="174" s="197" customFormat="1" x14ac:dyDescent="0.3"/>
    <row r="175" s="197" customFormat="1" x14ac:dyDescent="0.3"/>
    <row r="176" s="197" customFormat="1" x14ac:dyDescent="0.3"/>
    <row r="177" s="197" customFormat="1" x14ac:dyDescent="0.3"/>
    <row r="178" s="197" customFormat="1" x14ac:dyDescent="0.3"/>
    <row r="179" s="197" customFormat="1" x14ac:dyDescent="0.3"/>
    <row r="180" s="197" customFormat="1" x14ac:dyDescent="0.3"/>
    <row r="181" s="197" customFormat="1" x14ac:dyDescent="0.3"/>
    <row r="182" s="197" customFormat="1" x14ac:dyDescent="0.3"/>
    <row r="183" s="197" customFormat="1" x14ac:dyDescent="0.3"/>
    <row r="184" s="197" customFormat="1" x14ac:dyDescent="0.3"/>
    <row r="185" s="197" customFormat="1" x14ac:dyDescent="0.3"/>
    <row r="186" s="197" customFormat="1" x14ac:dyDescent="0.3"/>
    <row r="187" s="197" customFormat="1" x14ac:dyDescent="0.3"/>
    <row r="188" s="197" customFormat="1" x14ac:dyDescent="0.3"/>
    <row r="189" s="197" customFormat="1" x14ac:dyDescent="0.3"/>
    <row r="190" s="197" customFormat="1" x14ac:dyDescent="0.3"/>
    <row r="191" s="197" customFormat="1" x14ac:dyDescent="0.3"/>
    <row r="192" s="197" customFormat="1" x14ac:dyDescent="0.3"/>
    <row r="193" s="197" customFormat="1" x14ac:dyDescent="0.3"/>
    <row r="194" s="197" customFormat="1" x14ac:dyDescent="0.3"/>
    <row r="195" s="197" customFormat="1" x14ac:dyDescent="0.3"/>
    <row r="196" s="197" customFormat="1" x14ac:dyDescent="0.3"/>
    <row r="197" s="197" customFormat="1" x14ac:dyDescent="0.3"/>
    <row r="198" s="197" customFormat="1" x14ac:dyDescent="0.3"/>
    <row r="199" s="197" customFormat="1" x14ac:dyDescent="0.3"/>
    <row r="200" s="197" customFormat="1" x14ac:dyDescent="0.3"/>
    <row r="201" s="197" customFormat="1" x14ac:dyDescent="0.3"/>
    <row r="202" s="197" customFormat="1" x14ac:dyDescent="0.3"/>
    <row r="203" s="197" customFormat="1" x14ac:dyDescent="0.3"/>
    <row r="204" s="197" customFormat="1" x14ac:dyDescent="0.3"/>
    <row r="205" s="197" customFormat="1" x14ac:dyDescent="0.3"/>
    <row r="206" s="197" customFormat="1" x14ac:dyDescent="0.3"/>
    <row r="207" s="197" customFormat="1" x14ac:dyDescent="0.3"/>
    <row r="208" s="197" customFormat="1" x14ac:dyDescent="0.3"/>
    <row r="209" s="197" customFormat="1" x14ac:dyDescent="0.3"/>
    <row r="210" s="197" customFormat="1" x14ac:dyDescent="0.3"/>
    <row r="211" s="197" customFormat="1" x14ac:dyDescent="0.3"/>
    <row r="212" s="197" customFormat="1" x14ac:dyDescent="0.3"/>
    <row r="213" s="197" customFormat="1" x14ac:dyDescent="0.3"/>
    <row r="214" s="197" customFormat="1" x14ac:dyDescent="0.3"/>
    <row r="215" s="197" customFormat="1" x14ac:dyDescent="0.3"/>
    <row r="216" s="197" customFormat="1" x14ac:dyDescent="0.3"/>
    <row r="217" s="197" customFormat="1" x14ac:dyDescent="0.3"/>
    <row r="218" s="197" customFormat="1" x14ac:dyDescent="0.3"/>
    <row r="219" s="197" customFormat="1" x14ac:dyDescent="0.3"/>
    <row r="220" s="197" customFormat="1" x14ac:dyDescent="0.3"/>
    <row r="221" s="197" customFormat="1" x14ac:dyDescent="0.3"/>
    <row r="222" s="197" customFormat="1" x14ac:dyDescent="0.3"/>
    <row r="223" s="197" customFormat="1" x14ac:dyDescent="0.3"/>
    <row r="224" s="197" customFormat="1" x14ac:dyDescent="0.3"/>
    <row r="225" s="197" customFormat="1" x14ac:dyDescent="0.3"/>
    <row r="226" s="197" customFormat="1" x14ac:dyDescent="0.3"/>
    <row r="227" s="197" customFormat="1" x14ac:dyDescent="0.3"/>
    <row r="228" s="197" customFormat="1" x14ac:dyDescent="0.3"/>
    <row r="229" s="197" customFormat="1" x14ac:dyDescent="0.3"/>
    <row r="230" s="197" customFormat="1" x14ac:dyDescent="0.3"/>
    <row r="231" s="197" customFormat="1" x14ac:dyDescent="0.3"/>
    <row r="232" s="197" customFormat="1" x14ac:dyDescent="0.3"/>
    <row r="233" s="197" customFormat="1" x14ac:dyDescent="0.3"/>
    <row r="234" s="197" customFormat="1" x14ac:dyDescent="0.3"/>
    <row r="235" s="197" customFormat="1" x14ac:dyDescent="0.3"/>
    <row r="236" s="197" customFormat="1" x14ac:dyDescent="0.3"/>
    <row r="237" s="197" customFormat="1" x14ac:dyDescent="0.3"/>
    <row r="238" s="197" customFormat="1" x14ac:dyDescent="0.3"/>
    <row r="239" s="197" customFormat="1" x14ac:dyDescent="0.3"/>
    <row r="240" s="197" customFormat="1" x14ac:dyDescent="0.3"/>
    <row r="241" s="197" customFormat="1" x14ac:dyDescent="0.3"/>
    <row r="242" s="197" customFormat="1" x14ac:dyDescent="0.3"/>
    <row r="243" s="197" customFormat="1" x14ac:dyDescent="0.3"/>
    <row r="244" s="197" customFormat="1" x14ac:dyDescent="0.3"/>
    <row r="245" s="197" customFormat="1" x14ac:dyDescent="0.3"/>
    <row r="246" s="197" customFormat="1" x14ac:dyDescent="0.3"/>
    <row r="247" s="197" customFormat="1" x14ac:dyDescent="0.3"/>
    <row r="248" s="197" customFormat="1" x14ac:dyDescent="0.3"/>
    <row r="249" s="197" customFormat="1" x14ac:dyDescent="0.3"/>
    <row r="250" s="197" customFormat="1" x14ac:dyDescent="0.3"/>
    <row r="251" s="197" customFormat="1" x14ac:dyDescent="0.3"/>
    <row r="252" s="197" customFormat="1" x14ac:dyDescent="0.3"/>
    <row r="253" s="197" customFormat="1" x14ac:dyDescent="0.3"/>
    <row r="254" s="197" customFormat="1" x14ac:dyDescent="0.3"/>
    <row r="255" s="197" customFormat="1" x14ac:dyDescent="0.3"/>
    <row r="256" s="197" customFormat="1" x14ac:dyDescent="0.3"/>
    <row r="257" s="197" customFormat="1" x14ac:dyDescent="0.3"/>
    <row r="258" s="197" customFormat="1" x14ac:dyDescent="0.3"/>
    <row r="259" s="197" customFormat="1" x14ac:dyDescent="0.3"/>
    <row r="260" s="197" customFormat="1" x14ac:dyDescent="0.3"/>
    <row r="261" s="197" customFormat="1" x14ac:dyDescent="0.3"/>
    <row r="262" s="197" customFormat="1" x14ac:dyDescent="0.3"/>
    <row r="263" s="197" customFormat="1" x14ac:dyDescent="0.3"/>
    <row r="264" s="197" customFormat="1" x14ac:dyDescent="0.3"/>
    <row r="265" s="197" customFormat="1" x14ac:dyDescent="0.3"/>
    <row r="266" s="197" customFormat="1" x14ac:dyDescent="0.3"/>
    <row r="267" s="197" customFormat="1" x14ac:dyDescent="0.3"/>
    <row r="268" s="197" customFormat="1" x14ac:dyDescent="0.3"/>
    <row r="269" s="197" customFormat="1" x14ac:dyDescent="0.3"/>
    <row r="270" s="197" customFormat="1" x14ac:dyDescent="0.3"/>
    <row r="271" s="197" customFormat="1" x14ac:dyDescent="0.3"/>
    <row r="272" s="197" customFormat="1" x14ac:dyDescent="0.3"/>
    <row r="273" s="197" customFormat="1" x14ac:dyDescent="0.3"/>
    <row r="274" s="197" customFormat="1" x14ac:dyDescent="0.3"/>
    <row r="275" s="197" customFormat="1" x14ac:dyDescent="0.3"/>
    <row r="276" s="197" customFormat="1" x14ac:dyDescent="0.3"/>
    <row r="277" s="197" customFormat="1" x14ac:dyDescent="0.3"/>
    <row r="278" s="197" customFormat="1" x14ac:dyDescent="0.3"/>
    <row r="279" s="197" customFormat="1" x14ac:dyDescent="0.3"/>
    <row r="280" s="197" customFormat="1" x14ac:dyDescent="0.3"/>
    <row r="281" s="197" customFormat="1" x14ac:dyDescent="0.3"/>
    <row r="282" s="197" customFormat="1" x14ac:dyDescent="0.3"/>
    <row r="283" s="197" customFormat="1" x14ac:dyDescent="0.3"/>
    <row r="284" s="197" customFormat="1" x14ac:dyDescent="0.3"/>
    <row r="285" s="197" customFormat="1" x14ac:dyDescent="0.3"/>
    <row r="286" s="197" customFormat="1" x14ac:dyDescent="0.3"/>
    <row r="287" s="197" customFormat="1" x14ac:dyDescent="0.3"/>
    <row r="288" s="197" customFormat="1" x14ac:dyDescent="0.3"/>
    <row r="289" s="197" customFormat="1" x14ac:dyDescent="0.3"/>
    <row r="290" s="197" customFormat="1" x14ac:dyDescent="0.3"/>
    <row r="291" s="197" customFormat="1" x14ac:dyDescent="0.3"/>
    <row r="292" s="197" customFormat="1" x14ac:dyDescent="0.3"/>
    <row r="293" s="197" customFormat="1" x14ac:dyDescent="0.3"/>
    <row r="294" s="197" customFormat="1" x14ac:dyDescent="0.3"/>
    <row r="295" s="197" customFormat="1" x14ac:dyDescent="0.3"/>
    <row r="296" s="197" customFormat="1" x14ac:dyDescent="0.3"/>
    <row r="297" s="197" customFormat="1" x14ac:dyDescent="0.3"/>
    <row r="298" s="197" customFormat="1" x14ac:dyDescent="0.3"/>
    <row r="299" s="197" customFormat="1" x14ac:dyDescent="0.3"/>
    <row r="300" s="197" customFormat="1" x14ac:dyDescent="0.3"/>
    <row r="301" s="197" customFormat="1" x14ac:dyDescent="0.3"/>
    <row r="302" s="197" customFormat="1" x14ac:dyDescent="0.3"/>
    <row r="303" s="197" customFormat="1" x14ac:dyDescent="0.3"/>
    <row r="304" s="197" customFormat="1" x14ac:dyDescent="0.3"/>
    <row r="305" s="197" customFormat="1" x14ac:dyDescent="0.3"/>
    <row r="306" s="197" customFormat="1" x14ac:dyDescent="0.3"/>
    <row r="307" s="197" customFormat="1" x14ac:dyDescent="0.3"/>
    <row r="308" s="197" customFormat="1" x14ac:dyDescent="0.3"/>
    <row r="309" s="197" customFormat="1" x14ac:dyDescent="0.3"/>
    <row r="310" s="197" customFormat="1" x14ac:dyDescent="0.3"/>
    <row r="311" s="197" customFormat="1" x14ac:dyDescent="0.3"/>
    <row r="312" s="197" customFormat="1" x14ac:dyDescent="0.3"/>
    <row r="313" s="197" customFormat="1" x14ac:dyDescent="0.3"/>
    <row r="314" s="197" customFormat="1" x14ac:dyDescent="0.3"/>
    <row r="315" s="197" customFormat="1" x14ac:dyDescent="0.3"/>
    <row r="316" s="197" customFormat="1" x14ac:dyDescent="0.3"/>
    <row r="317" s="197" customFormat="1" x14ac:dyDescent="0.3"/>
    <row r="318" s="197" customFormat="1" x14ac:dyDescent="0.3"/>
    <row r="319" s="197" customFormat="1" x14ac:dyDescent="0.3"/>
    <row r="320" s="197" customFormat="1" x14ac:dyDescent="0.3"/>
    <row r="321" s="197" customFormat="1" x14ac:dyDescent="0.3"/>
    <row r="322" s="197" customFormat="1" x14ac:dyDescent="0.3"/>
    <row r="323" s="197" customFormat="1" x14ac:dyDescent="0.3"/>
    <row r="324" s="197" customFormat="1" x14ac:dyDescent="0.3"/>
    <row r="325" s="197" customFormat="1" x14ac:dyDescent="0.3"/>
    <row r="326" s="197" customFormat="1" x14ac:dyDescent="0.3"/>
    <row r="327" s="197" customFormat="1" x14ac:dyDescent="0.3"/>
    <row r="328" s="197" customFormat="1" x14ac:dyDescent="0.3"/>
    <row r="329" s="197" customFormat="1" x14ac:dyDescent="0.3"/>
    <row r="330" s="197" customFormat="1" x14ac:dyDescent="0.3"/>
    <row r="331" s="197" customFormat="1" x14ac:dyDescent="0.3"/>
    <row r="332" s="197" customFormat="1" x14ac:dyDescent="0.3"/>
    <row r="333" s="197" customFormat="1" x14ac:dyDescent="0.3"/>
    <row r="334" s="197" customFormat="1" x14ac:dyDescent="0.3"/>
    <row r="335" s="197" customFormat="1" x14ac:dyDescent="0.3"/>
    <row r="336" s="197" customFormat="1" x14ac:dyDescent="0.3"/>
    <row r="337" s="197" customFormat="1" x14ac:dyDescent="0.3"/>
    <row r="338" s="197" customFormat="1" x14ac:dyDescent="0.3"/>
    <row r="339" s="197" customFormat="1" x14ac:dyDescent="0.3"/>
    <row r="340" s="197" customFormat="1" x14ac:dyDescent="0.3"/>
    <row r="341" s="197" customFormat="1" x14ac:dyDescent="0.3"/>
    <row r="342" s="197" customFormat="1" x14ac:dyDescent="0.3"/>
    <row r="343" s="197" customFormat="1" x14ac:dyDescent="0.3"/>
    <row r="344" s="197" customFormat="1" x14ac:dyDescent="0.3"/>
    <row r="345" s="197" customFormat="1" x14ac:dyDescent="0.3"/>
    <row r="346" s="197" customFormat="1" x14ac:dyDescent="0.3"/>
    <row r="347" s="197" customFormat="1" x14ac:dyDescent="0.3"/>
    <row r="348" s="197" customFormat="1" x14ac:dyDescent="0.3"/>
    <row r="349" s="197" customFormat="1" x14ac:dyDescent="0.3"/>
    <row r="350" s="197" customFormat="1" x14ac:dyDescent="0.3"/>
    <row r="351" s="197" customFormat="1" x14ac:dyDescent="0.3"/>
    <row r="352" s="197" customFormat="1" x14ac:dyDescent="0.3"/>
    <row r="353" s="197" customFormat="1" x14ac:dyDescent="0.3"/>
    <row r="354" s="197" customFormat="1" x14ac:dyDescent="0.3"/>
    <row r="355" s="197" customFormat="1" x14ac:dyDescent="0.3"/>
    <row r="356" s="197" customFormat="1" x14ac:dyDescent="0.3"/>
    <row r="357" s="197" customFormat="1" x14ac:dyDescent="0.3"/>
    <row r="358" s="197" customFormat="1" x14ac:dyDescent="0.3"/>
    <row r="359" s="197" customFormat="1" x14ac:dyDescent="0.3"/>
    <row r="360" s="197" customFormat="1" x14ac:dyDescent="0.3"/>
    <row r="361" s="197" customFormat="1" x14ac:dyDescent="0.3"/>
    <row r="362" s="197" customFormat="1" x14ac:dyDescent="0.3"/>
    <row r="363" s="197" customFormat="1" x14ac:dyDescent="0.3"/>
    <row r="364" s="197" customFormat="1" x14ac:dyDescent="0.3"/>
    <row r="365" s="197" customFormat="1" x14ac:dyDescent="0.3"/>
    <row r="366" s="197" customFormat="1" x14ac:dyDescent="0.3"/>
    <row r="367" s="197" customFormat="1" x14ac:dyDescent="0.3"/>
    <row r="368" s="197" customFormat="1" x14ac:dyDescent="0.3"/>
    <row r="369" s="197" customFormat="1" x14ac:dyDescent="0.3"/>
    <row r="370" s="197" customFormat="1" x14ac:dyDescent="0.3"/>
    <row r="371" s="197" customFormat="1" x14ac:dyDescent="0.3"/>
    <row r="372" s="197" customFormat="1" x14ac:dyDescent="0.3"/>
    <row r="373" s="197" customFormat="1" x14ac:dyDescent="0.3"/>
    <row r="374" s="197" customFormat="1" x14ac:dyDescent="0.3"/>
    <row r="375" s="197" customFormat="1" x14ac:dyDescent="0.3"/>
    <row r="376" s="197" customFormat="1" x14ac:dyDescent="0.3"/>
    <row r="377" s="197" customFormat="1" x14ac:dyDescent="0.3"/>
    <row r="378" s="197" customFormat="1" x14ac:dyDescent="0.3"/>
    <row r="379" s="197" customFormat="1" x14ac:dyDescent="0.3"/>
    <row r="380" s="197" customFormat="1" x14ac:dyDescent="0.3"/>
    <row r="381" s="197" customFormat="1" x14ac:dyDescent="0.3"/>
    <row r="382" s="197" customFormat="1" x14ac:dyDescent="0.3"/>
    <row r="383" s="197" customFormat="1" x14ac:dyDescent="0.3"/>
    <row r="384" s="197" customFormat="1" x14ac:dyDescent="0.3"/>
    <row r="385" s="197" customFormat="1" x14ac:dyDescent="0.3"/>
    <row r="386" s="197" customFormat="1" x14ac:dyDescent="0.3"/>
    <row r="387" s="197" customFormat="1" x14ac:dyDescent="0.3"/>
    <row r="388" s="197" customFormat="1" x14ac:dyDescent="0.3"/>
    <row r="389" s="197" customFormat="1" x14ac:dyDescent="0.3"/>
    <row r="390" s="197" customFormat="1" x14ac:dyDescent="0.3"/>
    <row r="391" s="197" customFormat="1" x14ac:dyDescent="0.3"/>
    <row r="392" s="197" customFormat="1" x14ac:dyDescent="0.3"/>
    <row r="393" s="197" customFormat="1" x14ac:dyDescent="0.3"/>
    <row r="394" s="197" customFormat="1" x14ac:dyDescent="0.3"/>
    <row r="395" s="197" customFormat="1" x14ac:dyDescent="0.3"/>
    <row r="396" s="197" customFormat="1" x14ac:dyDescent="0.3"/>
    <row r="397" s="197" customFormat="1" x14ac:dyDescent="0.3"/>
    <row r="398" s="197" customFormat="1" x14ac:dyDescent="0.3"/>
    <row r="399" s="197" customFormat="1" x14ac:dyDescent="0.3"/>
    <row r="400" s="197" customFormat="1" x14ac:dyDescent="0.3"/>
  </sheetData>
  <sheetProtection selectLockedCells="1" selectUnlockedCells="1"/>
  <customSheetViews>
    <customSheetView guid="{273071D3-FB9C-4EEE-9E66-E5AF33BB4F07}" showGridLines="0" showRowCol="0" state="hidden">
      <selection activeCell="R14" sqref="R14"/>
      <pageMargins left="0.42" right="0.39" top="0.41" bottom="0.28000000000000003" header="0.3" footer="0.24"/>
      <pageSetup paperSize="9" orientation="portrait" horizontalDpi="300" verticalDpi="300" r:id="rId1"/>
    </customSheetView>
    <customSheetView guid="{8E5F44A5-282F-4805-BE8E-D8C2603F6F93}" showGridLines="0" showRowCol="0" state="hidden">
      <selection activeCell="R14" sqref="R14"/>
      <pageMargins left="0.42" right="0.39" top="0.41" bottom="0.28000000000000003" header="0.3" footer="0.24"/>
      <pageSetup paperSize="9" orientation="portrait" horizontalDpi="300" verticalDpi="300" r:id="rId2"/>
    </customSheetView>
    <customSheetView guid="{41A2F7D9-820C-42B6-9554-4F6DCEAAE92D}" showGridLines="0" showRowCol="0" state="hidden">
      <selection activeCell="R14" sqref="R14"/>
      <pageMargins left="0.42" right="0.39" top="0.41" bottom="0.28000000000000003" header="0.3" footer="0.24"/>
      <pageSetup paperSize="9" orientation="portrait" horizontalDpi="300" verticalDpi="300" r:id="rId3"/>
    </customSheetView>
    <customSheetView guid="{E5021683-C8A4-4A05-B358-A7846A6BB2DB}" showGridLines="0" showRowCol="0">
      <selection activeCell="S12" sqref="S12"/>
      <pageMargins left="0.42" right="0.39" top="0.41" bottom="0.28000000000000003" header="0.3" footer="0.24"/>
      <pageSetup paperSize="9" orientation="portrait" horizontalDpi="300" verticalDpi="300" r:id="rId4"/>
    </customSheetView>
    <customSheetView guid="{404D0739-D685-4D16-97F7-FD0448EBF6FA}" showGridLines="0" showRowCol="0">
      <selection activeCell="R34" sqref="R34"/>
      <pageMargins left="0.6" right="0.39" top="0.52" bottom="0.4" header="0.3" footer="0.3"/>
      <pageSetup paperSize="9" orientation="portrait" horizontalDpi="300" verticalDpi="300" r:id="rId5"/>
    </customSheetView>
    <customSheetView guid="{251BCA92-4A2D-4049-8601-34286741627A}" showGridLines="0" showRowCol="0">
      <selection activeCell="J9" sqref="J9:M9"/>
      <pageMargins left="0.6" right="0.39" top="0.52" bottom="0.4" header="0.3" footer="0.3"/>
      <pageSetup paperSize="9" orientation="portrait" horizontalDpi="300" verticalDpi="300" r:id="rId6"/>
    </customSheetView>
    <customSheetView guid="{63E57F7B-AFB9-4A4F-BEE9-A87886FE080E}" showGridLines="0" showRowCol="0">
      <selection activeCell="J9" sqref="J9:M9"/>
      <pageMargins left="0.6" right="0.39" top="0.52" bottom="0.4" header="0.3" footer="0.3"/>
      <pageSetup paperSize="9" orientation="portrait" horizontalDpi="300" verticalDpi="300" r:id="rId7"/>
    </customSheetView>
    <customSheetView guid="{45332106-F8B0-418B-85FB-E7866DCCFF19}" showGridLines="0" showRowCol="0">
      <selection activeCell="J9" sqref="J9:M9"/>
      <pageMargins left="0.6" right="0.39" top="0.52" bottom="0.4" header="0.3" footer="0.3"/>
      <pageSetup paperSize="9" orientation="portrait" horizontalDpi="300" verticalDpi="300" r:id="rId8"/>
    </customSheetView>
    <customSheetView guid="{A4554EAF-6521-4F63-ACD6-CAABB50734DB}" showGridLines="0" showRowCol="0">
      <selection activeCell="S12" sqref="S12"/>
      <pageMargins left="0.42" right="0.39" top="0.41" bottom="0.28000000000000003" header="0.3" footer="0.24"/>
      <pageSetup paperSize="9" orientation="portrait" horizontalDpi="300" verticalDpi="300" r:id="rId9"/>
    </customSheetView>
    <customSheetView guid="{9AC6DA92-C651-431E-B4B1-E1078971B466}" showGridLines="0" showRowCol="0">
      <selection activeCell="S12" sqref="S12"/>
      <pageMargins left="0.42" right="0.39" top="0.41" bottom="0.28000000000000003" header="0.3" footer="0.24"/>
      <pageSetup paperSize="9" orientation="portrait" horizontalDpi="300" verticalDpi="300" r:id="rId10"/>
    </customSheetView>
    <customSheetView guid="{ABC4C9E3-EC83-4012-B44A-3DB3905ECA7F}" showGridLines="0" showRowCol="0" state="hidden">
      <selection activeCell="R14" sqref="R14"/>
      <pageMargins left="0.42" right="0.39" top="0.41" bottom="0.28000000000000003" header="0.3" footer="0.24"/>
      <pageSetup paperSize="9" orientation="portrait" horizontalDpi="300" verticalDpi="300" r:id="rId11"/>
    </customSheetView>
    <customSheetView guid="{F9CAC060-9643-4698-8DD2-B638981AFFFB}" showGridLines="0" showRowCol="0" state="hidden">
      <selection activeCell="R14" sqref="R14"/>
      <pageMargins left="0.42" right="0.39" top="0.41" bottom="0.28000000000000003" header="0.3" footer="0.24"/>
      <pageSetup paperSize="9" orientation="portrait" horizontalDpi="300" verticalDpi="300" r:id="rId12"/>
    </customSheetView>
  </customSheetViews>
  <mergeCells count="20">
    <mergeCell ref="B2:N2"/>
    <mergeCell ref="K10:N10"/>
    <mergeCell ref="C13:N13"/>
    <mergeCell ref="K19:N19"/>
    <mergeCell ref="B20:N20"/>
    <mergeCell ref="B39:N39"/>
    <mergeCell ref="C12:F12"/>
    <mergeCell ref="I12:K12"/>
    <mergeCell ref="C29:N29"/>
    <mergeCell ref="C30:F30"/>
    <mergeCell ref="C31:N31"/>
    <mergeCell ref="C33:N33"/>
    <mergeCell ref="I37:N37"/>
    <mergeCell ref="C22:N22"/>
    <mergeCell ref="C23:N23"/>
    <mergeCell ref="C24:N24"/>
    <mergeCell ref="C25:N25"/>
    <mergeCell ref="C26:N26"/>
    <mergeCell ref="C27:N27"/>
    <mergeCell ref="C32:I32"/>
  </mergeCells>
  <pageMargins left="0.42" right="0.39" top="0.41" bottom="0.28000000000000003" header="0.3" footer="0.24"/>
  <pageSetup paperSize="9" orientation="portrait" horizontalDpi="300" verticalDpi="300" r:id="rId13"/>
  <ignoredErrors>
    <ignoredError sqref="B4:B7" numberStoredAsText="1"/>
  </ignoredErrors>
  <drawing r:id="rId1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FF0000"/>
  </sheetPr>
  <dimension ref="A1:CV200"/>
  <sheetViews>
    <sheetView showGridLines="0" showRowColHeaders="0" workbookViewId="0">
      <selection activeCell="AV18" sqref="AV18"/>
    </sheetView>
  </sheetViews>
  <sheetFormatPr defaultRowHeight="14.4" x14ac:dyDescent="0.3"/>
  <cols>
    <col min="1" max="1" width="5" style="197" customWidth="1"/>
    <col min="2" max="2" width="10.33203125" customWidth="1"/>
    <col min="3" max="3" width="2.109375" customWidth="1"/>
    <col min="4" max="4" width="4.21875" customWidth="1"/>
    <col min="5" max="5" width="1.21875" customWidth="1"/>
    <col min="6" max="9" width="4.109375" customWidth="1"/>
    <col min="10" max="10" width="4.21875" customWidth="1"/>
    <col min="11" max="11" width="1.21875" customWidth="1"/>
    <col min="12" max="13" width="4.109375" customWidth="1"/>
    <col min="14" max="14" width="1.21875" customWidth="1"/>
    <col min="15" max="17" width="4" customWidth="1"/>
    <col min="18" max="18" width="3.77734375" customWidth="1"/>
    <col min="19" max="19" width="4.6640625" customWidth="1"/>
    <col min="20" max="20" width="4.109375" customWidth="1"/>
    <col min="21" max="21" width="2.33203125" customWidth="1"/>
    <col min="22" max="22" width="1.6640625" customWidth="1"/>
    <col min="23" max="23" width="5.109375" customWidth="1"/>
    <col min="24" max="24" width="2.109375" customWidth="1"/>
    <col min="25" max="26" width="3.88671875" customWidth="1"/>
    <col min="27" max="27" width="3.21875" customWidth="1"/>
    <col min="28" max="29" width="3.88671875" customWidth="1"/>
    <col min="30" max="39" width="3.33203125" customWidth="1"/>
    <col min="40" max="40" width="3.88671875" customWidth="1"/>
    <col min="41" max="41" width="3.21875" customWidth="1"/>
    <col min="42" max="44" width="3.77734375" customWidth="1"/>
    <col min="45" max="45" width="3.109375" customWidth="1"/>
    <col min="46" max="46" width="2.21875" customWidth="1"/>
    <col min="47" max="100" width="9.109375" style="197" customWidth="1"/>
  </cols>
  <sheetData>
    <row r="1" spans="2:46" s="197" customFormat="1" ht="22.5" customHeight="1" thickBot="1" x14ac:dyDescent="0.35"/>
    <row r="2" spans="2:46" ht="21" thickTop="1" x14ac:dyDescent="0.3">
      <c r="B2" s="755" t="str">
        <f>'APTC-47'!C4</f>
        <v xml:space="preserve">GOVERNMENT OF  ANDRA PRADESH </v>
      </c>
      <c r="C2" s="756"/>
      <c r="D2" s="756"/>
      <c r="E2" s="756"/>
      <c r="F2" s="756"/>
      <c r="G2" s="756"/>
      <c r="H2" s="756"/>
      <c r="I2" s="756"/>
      <c r="J2" s="756"/>
      <c r="K2" s="756"/>
      <c r="L2" s="756"/>
      <c r="M2" s="756"/>
      <c r="N2" s="756"/>
      <c r="O2" s="756"/>
      <c r="P2" s="756"/>
      <c r="Q2" s="756"/>
      <c r="R2" s="756"/>
      <c r="S2" s="756"/>
      <c r="T2" s="756"/>
      <c r="U2" s="756"/>
      <c r="V2" s="159"/>
      <c r="W2" s="97"/>
      <c r="X2" s="772" t="s">
        <v>427</v>
      </c>
      <c r="Y2" s="773"/>
      <c r="Z2" s="773"/>
      <c r="AA2" s="773"/>
      <c r="AB2" s="773"/>
      <c r="AC2" s="773"/>
      <c r="AD2" s="773"/>
      <c r="AE2" s="773"/>
      <c r="AF2" s="773"/>
      <c r="AG2" s="773"/>
      <c r="AH2" s="773"/>
      <c r="AI2" s="773"/>
      <c r="AJ2" s="773"/>
      <c r="AK2" s="773"/>
      <c r="AL2" s="773"/>
      <c r="AM2" s="773"/>
      <c r="AN2" s="773"/>
      <c r="AO2" s="773"/>
      <c r="AP2" s="773"/>
      <c r="AQ2" s="773"/>
      <c r="AR2" s="773"/>
      <c r="AS2" s="773"/>
      <c r="AT2" s="774"/>
    </row>
    <row r="3" spans="2:46" ht="25.5" customHeight="1" x14ac:dyDescent="0.3">
      <c r="B3" s="160"/>
      <c r="C3" s="97"/>
      <c r="D3" s="97"/>
      <c r="E3" s="97"/>
      <c r="F3" s="97"/>
      <c r="G3" s="97"/>
      <c r="H3" s="757" t="s">
        <v>122</v>
      </c>
      <c r="I3" s="758"/>
      <c r="J3" s="758"/>
      <c r="K3" s="758"/>
      <c r="L3" s="758"/>
      <c r="M3" s="758"/>
      <c r="N3" s="758"/>
      <c r="O3" s="759"/>
      <c r="P3" s="97"/>
      <c r="Q3" s="97"/>
      <c r="R3" s="97"/>
      <c r="S3" s="97"/>
      <c r="T3" s="97"/>
      <c r="U3" s="97"/>
      <c r="V3" s="161"/>
      <c r="W3" s="97"/>
      <c r="X3" s="160"/>
      <c r="Y3" s="760" t="s">
        <v>123</v>
      </c>
      <c r="Z3" s="761"/>
      <c r="AA3" s="761"/>
      <c r="AB3" s="761"/>
      <c r="AC3" s="761"/>
      <c r="AD3" s="761"/>
      <c r="AE3" s="761"/>
      <c r="AF3" s="761"/>
      <c r="AG3" s="761"/>
      <c r="AH3" s="761"/>
      <c r="AI3" s="761"/>
      <c r="AJ3" s="761"/>
      <c r="AK3" s="761"/>
      <c r="AL3" s="761"/>
      <c r="AM3" s="761"/>
      <c r="AN3" s="761"/>
      <c r="AO3" s="761"/>
      <c r="AP3" s="761"/>
      <c r="AQ3" s="761"/>
      <c r="AR3" s="761"/>
      <c r="AS3" s="761"/>
      <c r="AT3" s="762"/>
    </row>
    <row r="4" spans="2:46" ht="9" customHeight="1" x14ac:dyDescent="0.3">
      <c r="B4" s="160"/>
      <c r="C4" s="97"/>
      <c r="D4" s="97"/>
      <c r="E4" s="97"/>
      <c r="F4" s="97"/>
      <c r="G4" s="97"/>
      <c r="H4" s="162"/>
      <c r="I4" s="162"/>
      <c r="J4" s="162"/>
      <c r="K4" s="162"/>
      <c r="L4" s="162"/>
      <c r="M4" s="162"/>
      <c r="N4" s="162"/>
      <c r="O4" s="162"/>
      <c r="P4" s="97"/>
      <c r="Q4" s="97"/>
      <c r="R4" s="97"/>
      <c r="S4" s="97"/>
      <c r="T4" s="97"/>
      <c r="U4" s="97"/>
      <c r="V4" s="161"/>
      <c r="W4" s="97"/>
      <c r="X4" s="160"/>
      <c r="Y4" s="97"/>
      <c r="Z4" s="97"/>
      <c r="AA4" s="97"/>
      <c r="AB4" s="97"/>
      <c r="AC4" s="97"/>
      <c r="AD4" s="97"/>
      <c r="AE4" s="97"/>
      <c r="AF4" s="97"/>
      <c r="AG4" s="97"/>
      <c r="AH4" s="97"/>
      <c r="AI4" s="97"/>
      <c r="AJ4" s="97"/>
      <c r="AK4" s="97"/>
      <c r="AL4" s="97"/>
      <c r="AM4" s="97"/>
      <c r="AN4" s="97"/>
      <c r="AO4" s="97"/>
      <c r="AP4" s="97"/>
      <c r="AQ4" s="97"/>
      <c r="AR4" s="97"/>
      <c r="AS4" s="97"/>
      <c r="AT4" s="161"/>
    </row>
    <row r="5" spans="2:46" x14ac:dyDescent="0.3">
      <c r="B5" s="155"/>
      <c r="C5" s="91"/>
      <c r="D5" s="91"/>
      <c r="E5" s="91"/>
      <c r="F5" s="91"/>
      <c r="G5" s="91"/>
      <c r="H5" s="91"/>
      <c r="I5" s="91"/>
      <c r="J5" s="91"/>
      <c r="K5" s="91"/>
      <c r="L5" s="91"/>
      <c r="M5" s="91"/>
      <c r="N5" s="91"/>
      <c r="O5" s="163"/>
      <c r="P5" s="744" t="s">
        <v>51</v>
      </c>
      <c r="Q5" s="744"/>
      <c r="R5" s="744"/>
      <c r="S5" s="744"/>
      <c r="T5" s="744"/>
      <c r="U5" s="763"/>
      <c r="V5" s="150"/>
      <c r="W5" s="91"/>
      <c r="X5" s="155"/>
      <c r="Y5" s="91"/>
      <c r="Z5" s="91"/>
      <c r="AA5" s="91"/>
      <c r="AB5" s="91"/>
      <c r="AC5" s="91"/>
      <c r="AD5" s="91"/>
      <c r="AE5" s="91"/>
      <c r="AF5" s="91"/>
      <c r="AG5" s="91"/>
      <c r="AH5" s="91"/>
      <c r="AI5" s="91"/>
      <c r="AJ5" s="91"/>
      <c r="AK5" s="91"/>
      <c r="AL5" s="91"/>
      <c r="AM5" s="91"/>
      <c r="AN5" s="91"/>
      <c r="AO5" s="91"/>
      <c r="AP5" s="91"/>
      <c r="AQ5" s="91"/>
      <c r="AR5" s="91"/>
      <c r="AS5" s="91"/>
      <c r="AT5" s="150"/>
    </row>
    <row r="6" spans="2:46" x14ac:dyDescent="0.3">
      <c r="B6" s="164" t="s">
        <v>124</v>
      </c>
      <c r="C6" s="91" t="s">
        <v>43</v>
      </c>
      <c r="D6" s="764">
        <f>DATA!S20</f>
        <v>0</v>
      </c>
      <c r="E6" s="765"/>
      <c r="F6" s="765"/>
      <c r="G6" s="765"/>
      <c r="H6" s="765"/>
      <c r="I6" s="766"/>
      <c r="J6" s="91"/>
      <c r="K6" s="91"/>
      <c r="L6" s="91"/>
      <c r="M6" s="91"/>
      <c r="N6" s="91"/>
      <c r="O6" s="775" t="s">
        <v>125</v>
      </c>
      <c r="P6" s="651"/>
      <c r="Q6" s="767"/>
      <c r="R6" s="767"/>
      <c r="S6" s="767"/>
      <c r="T6" s="767"/>
      <c r="U6" s="768"/>
      <c r="V6" s="150"/>
      <c r="W6" s="91"/>
      <c r="X6" s="155"/>
      <c r="Y6" s="165" t="s">
        <v>126</v>
      </c>
      <c r="Z6" s="91"/>
      <c r="AA6" s="91"/>
      <c r="AB6" s="769" t="str">
        <f>D9</f>
        <v>M.Sc</v>
      </c>
      <c r="AC6" s="770"/>
      <c r="AD6" s="770"/>
      <c r="AE6" s="770"/>
      <c r="AF6" s="770"/>
      <c r="AG6" s="770"/>
      <c r="AH6" s="771"/>
      <c r="AI6" s="91"/>
      <c r="AJ6" s="91"/>
      <c r="AK6" s="165" t="s">
        <v>127</v>
      </c>
      <c r="AL6" s="91"/>
      <c r="AM6" s="91"/>
      <c r="AN6" s="91"/>
      <c r="AO6" s="91"/>
      <c r="AP6" s="776">
        <f>D6</f>
        <v>0</v>
      </c>
      <c r="AQ6" s="777"/>
      <c r="AR6" s="777"/>
      <c r="AS6" s="778"/>
      <c r="AT6" s="150"/>
    </row>
    <row r="7" spans="2:46" x14ac:dyDescent="0.3">
      <c r="B7" s="166" t="s">
        <v>128</v>
      </c>
      <c r="C7" s="91" t="s">
        <v>43</v>
      </c>
      <c r="D7" s="765" t="e">
        <f>DATA!#REF!</f>
        <v>#REF!</v>
      </c>
      <c r="E7" s="765"/>
      <c r="F7" s="765"/>
      <c r="G7" s="765"/>
      <c r="H7" s="765"/>
      <c r="I7" s="765"/>
      <c r="J7" s="91"/>
      <c r="K7" s="91"/>
      <c r="L7" s="91"/>
      <c r="M7" s="91"/>
      <c r="N7" s="91"/>
      <c r="O7" s="167"/>
      <c r="P7" s="168"/>
      <c r="Q7" s="168"/>
      <c r="R7" s="168"/>
      <c r="S7" s="168"/>
      <c r="T7" s="168"/>
      <c r="U7" s="169"/>
      <c r="V7" s="150"/>
      <c r="W7" s="91"/>
      <c r="X7" s="155"/>
      <c r="Y7" s="91"/>
      <c r="Z7" s="91"/>
      <c r="AA7" s="91"/>
      <c r="AB7" s="91"/>
      <c r="AC7" s="91"/>
      <c r="AD7" s="91"/>
      <c r="AE7" s="91"/>
      <c r="AF7" s="91"/>
      <c r="AG7" s="91"/>
      <c r="AH7" s="91"/>
      <c r="AI7" s="91"/>
      <c r="AJ7" s="91"/>
      <c r="AK7" s="91"/>
      <c r="AL7" s="91"/>
      <c r="AM7" s="91"/>
      <c r="AN7" s="91"/>
      <c r="AO7" s="91"/>
      <c r="AP7" s="91"/>
      <c r="AQ7" s="91"/>
      <c r="AR7" s="91"/>
      <c r="AS7" s="91"/>
      <c r="AT7" s="150"/>
    </row>
    <row r="8" spans="2:46" ht="6" customHeight="1" x14ac:dyDescent="0.3">
      <c r="B8" s="155"/>
      <c r="C8" s="91"/>
      <c r="D8" s="91"/>
      <c r="E8" s="91"/>
      <c r="F8" s="91"/>
      <c r="G8" s="91"/>
      <c r="H8" s="91"/>
      <c r="I8" s="91"/>
      <c r="J8" s="91"/>
      <c r="K8" s="91"/>
      <c r="L8" s="91"/>
      <c r="M8" s="91"/>
      <c r="N8" s="91"/>
      <c r="O8" s="167"/>
      <c r="P8" s="91"/>
      <c r="Q8" s="91"/>
      <c r="R8" s="91"/>
      <c r="S8" s="91"/>
      <c r="T8" s="91"/>
      <c r="U8" s="170"/>
      <c r="V8" s="150"/>
      <c r="W8" s="91"/>
      <c r="X8" s="155"/>
      <c r="Y8" s="91"/>
      <c r="Z8" s="91"/>
      <c r="AA8" s="91"/>
      <c r="AB8" s="91"/>
      <c r="AC8" s="91"/>
      <c r="AD8" s="91"/>
      <c r="AE8" s="91"/>
      <c r="AF8" s="91"/>
      <c r="AG8" s="91"/>
      <c r="AH8" s="91"/>
      <c r="AI8" s="91"/>
      <c r="AJ8" s="91"/>
      <c r="AK8" s="91"/>
      <c r="AL8" s="91"/>
      <c r="AM8" s="91"/>
      <c r="AN8" s="91"/>
      <c r="AO8" s="91"/>
      <c r="AP8" s="91"/>
      <c r="AQ8" s="91"/>
      <c r="AR8" s="91"/>
      <c r="AS8" s="91"/>
      <c r="AT8" s="150"/>
    </row>
    <row r="9" spans="2:46" x14ac:dyDescent="0.3">
      <c r="B9" s="166" t="s">
        <v>129</v>
      </c>
      <c r="C9" s="91" t="s">
        <v>43</v>
      </c>
      <c r="D9" s="653" t="str">
        <f>DATA!E21</f>
        <v>M.Sc</v>
      </c>
      <c r="E9" s="654"/>
      <c r="F9" s="654"/>
      <c r="G9" s="654"/>
      <c r="H9" s="654"/>
      <c r="I9" s="655"/>
      <c r="J9" s="91"/>
      <c r="K9" s="91"/>
      <c r="L9" s="91"/>
      <c r="M9" s="91"/>
      <c r="N9" s="91"/>
      <c r="O9" s="167" t="s">
        <v>130</v>
      </c>
      <c r="P9" s="91"/>
      <c r="Q9" s="779"/>
      <c r="R9" s="780"/>
      <c r="S9" s="780"/>
      <c r="T9" s="780"/>
      <c r="U9" s="781"/>
      <c r="V9" s="150"/>
      <c r="W9" s="91"/>
      <c r="X9" s="155"/>
      <c r="Y9" s="165" t="s">
        <v>399</v>
      </c>
      <c r="Z9" s="91"/>
      <c r="AA9" s="91"/>
      <c r="AB9" s="91"/>
      <c r="AC9" s="782" t="str">
        <f>D11</f>
        <v>Headmaster</v>
      </c>
      <c r="AD9" s="782"/>
      <c r="AE9" s="782"/>
      <c r="AF9" s="782"/>
      <c r="AG9" s="782"/>
      <c r="AH9" s="782"/>
      <c r="AI9" s="782"/>
      <c r="AJ9" s="171" t="s">
        <v>131</v>
      </c>
      <c r="AK9" s="91"/>
      <c r="AL9" s="91"/>
      <c r="AM9" s="91"/>
      <c r="AN9" s="91"/>
      <c r="AO9" s="746" t="e">
        <f>DATA!#REF!</f>
        <v>#REF!</v>
      </c>
      <c r="AP9" s="746"/>
      <c r="AQ9" s="746"/>
      <c r="AR9" s="746"/>
      <c r="AS9" s="746"/>
      <c r="AT9" s="150"/>
    </row>
    <row r="10" spans="2:46" x14ac:dyDescent="0.3">
      <c r="B10" s="155"/>
      <c r="C10" s="91"/>
      <c r="D10" s="91"/>
      <c r="E10" s="91"/>
      <c r="F10" s="91"/>
      <c r="G10" s="91"/>
      <c r="H10" s="91"/>
      <c r="I10" s="91"/>
      <c r="J10" s="91"/>
      <c r="K10" s="91"/>
      <c r="L10" s="91"/>
      <c r="M10" s="91"/>
      <c r="N10" s="91"/>
      <c r="O10" s="172"/>
      <c r="P10" s="173"/>
      <c r="Q10" s="174"/>
      <c r="R10" s="174"/>
      <c r="S10" s="174"/>
      <c r="T10" s="174"/>
      <c r="U10" s="175"/>
      <c r="V10" s="150"/>
      <c r="W10" s="91"/>
      <c r="X10" s="155"/>
      <c r="Y10" s="91"/>
      <c r="Z10" s="91"/>
      <c r="AA10" s="91"/>
      <c r="AB10" s="91"/>
      <c r="AC10" s="91"/>
      <c r="AD10" s="91"/>
      <c r="AE10" s="91"/>
      <c r="AF10" s="91"/>
      <c r="AG10" s="91"/>
      <c r="AH10" s="91"/>
      <c r="AI10" s="91"/>
      <c r="AJ10" s="91"/>
      <c r="AK10" s="91"/>
      <c r="AL10" s="91"/>
      <c r="AM10" s="91"/>
      <c r="AN10" s="91"/>
      <c r="AO10" s="91"/>
      <c r="AP10" s="91"/>
      <c r="AQ10" s="91"/>
      <c r="AR10" s="91"/>
      <c r="AS10" s="91"/>
      <c r="AT10" s="150"/>
    </row>
    <row r="11" spans="2:46" x14ac:dyDescent="0.3">
      <c r="B11" s="753" t="s">
        <v>399</v>
      </c>
      <c r="C11" s="754"/>
      <c r="D11" s="760" t="str">
        <f>'APTC-47'!G14</f>
        <v>Headmaster</v>
      </c>
      <c r="E11" s="760"/>
      <c r="F11" s="760"/>
      <c r="G11" s="760"/>
      <c r="H11" s="760"/>
      <c r="I11" s="760"/>
      <c r="J11" s="176" t="s">
        <v>398</v>
      </c>
      <c r="K11" s="91"/>
      <c r="L11" s="91"/>
      <c r="M11" s="91"/>
      <c r="N11" s="658" t="str">
        <f>'APTC-47'!S14</f>
        <v>Headmaster, ZP High School</v>
      </c>
      <c r="O11" s="658"/>
      <c r="P11" s="658"/>
      <c r="Q11" s="658"/>
      <c r="R11" s="658"/>
      <c r="S11" s="658"/>
      <c r="T11" s="658"/>
      <c r="U11" s="131"/>
      <c r="V11" s="177"/>
      <c r="W11" s="91"/>
      <c r="X11" s="155"/>
      <c r="Y11" s="91"/>
      <c r="Z11" s="91"/>
      <c r="AA11" s="91"/>
      <c r="AB11" s="91"/>
      <c r="AC11" s="91"/>
      <c r="AD11" s="91"/>
      <c r="AE11" s="91"/>
      <c r="AF11" s="91"/>
      <c r="AG11" s="91"/>
      <c r="AH11" s="91"/>
      <c r="AI11" s="91"/>
      <c r="AJ11" s="91"/>
      <c r="AK11" s="91"/>
      <c r="AL11" s="91"/>
      <c r="AM11" s="91"/>
      <c r="AN11" s="91"/>
      <c r="AO11" s="91"/>
      <c r="AP11" s="91"/>
      <c r="AQ11" s="91"/>
      <c r="AR11" s="91"/>
      <c r="AS11" s="91"/>
      <c r="AT11" s="150"/>
    </row>
    <row r="12" spans="2:46" ht="10.5" customHeight="1" x14ac:dyDescent="0.3">
      <c r="B12" s="155"/>
      <c r="C12" s="91"/>
      <c r="D12" s="760"/>
      <c r="E12" s="760"/>
      <c r="F12" s="760"/>
      <c r="G12" s="760"/>
      <c r="H12" s="760"/>
      <c r="I12" s="760"/>
      <c r="J12" s="91"/>
      <c r="K12" s="91"/>
      <c r="L12" s="91"/>
      <c r="M12" s="91"/>
      <c r="N12" s="658"/>
      <c r="O12" s="658"/>
      <c r="P12" s="658"/>
      <c r="Q12" s="658"/>
      <c r="R12" s="658"/>
      <c r="S12" s="658"/>
      <c r="T12" s="658"/>
      <c r="U12" s="91"/>
      <c r="V12" s="150"/>
      <c r="W12" s="91"/>
      <c r="X12" s="155"/>
      <c r="Y12" s="91"/>
      <c r="Z12" s="91"/>
      <c r="AA12" s="91"/>
      <c r="AB12" s="91"/>
      <c r="AC12" s="91"/>
      <c r="AD12" s="91"/>
      <c r="AE12" s="91"/>
      <c r="AF12" s="91"/>
      <c r="AG12" s="91"/>
      <c r="AH12" s="91"/>
      <c r="AI12" s="91"/>
      <c r="AJ12" s="91"/>
      <c r="AK12" s="91"/>
      <c r="AL12" s="91"/>
      <c r="AM12" s="91"/>
      <c r="AN12" s="91"/>
      <c r="AO12" s="91"/>
      <c r="AP12" s="91"/>
      <c r="AQ12" s="91"/>
      <c r="AR12" s="91"/>
      <c r="AS12" s="91"/>
      <c r="AT12" s="150"/>
    </row>
    <row r="13" spans="2:46" ht="15.75" customHeight="1" x14ac:dyDescent="0.3">
      <c r="B13" s="166" t="s">
        <v>121</v>
      </c>
      <c r="C13" s="91"/>
      <c r="D13" s="91"/>
      <c r="E13" s="91" t="s">
        <v>43</v>
      </c>
      <c r="F13" s="764" t="e">
        <f>DATA!#REF!</f>
        <v>#REF!</v>
      </c>
      <c r="G13" s="765"/>
      <c r="H13" s="765"/>
      <c r="I13" s="766"/>
      <c r="J13" s="775" t="s">
        <v>132</v>
      </c>
      <c r="K13" s="651"/>
      <c r="L13" s="651"/>
      <c r="M13" s="783" t="e">
        <f>DATA!#REF!</f>
        <v>#REF!</v>
      </c>
      <c r="N13" s="783"/>
      <c r="O13" s="783"/>
      <c r="P13" s="783"/>
      <c r="Q13" s="783"/>
      <c r="R13" s="783"/>
      <c r="S13" s="783"/>
      <c r="T13" s="783"/>
      <c r="U13" s="783"/>
      <c r="V13" s="150"/>
      <c r="W13" s="91"/>
      <c r="X13" s="155"/>
      <c r="Y13" s="178" t="s">
        <v>133</v>
      </c>
      <c r="Z13" s="91"/>
      <c r="AA13" s="91"/>
      <c r="AB13" s="91"/>
      <c r="AC13" s="91"/>
      <c r="AD13" s="91"/>
      <c r="AE13" s="91"/>
      <c r="AF13" s="91"/>
      <c r="AG13" s="91"/>
      <c r="AH13" s="91"/>
      <c r="AI13" s="91"/>
      <c r="AJ13" s="91"/>
      <c r="AK13" s="91"/>
      <c r="AL13" s="91"/>
      <c r="AM13" s="91"/>
      <c r="AN13" s="91"/>
      <c r="AO13" s="91"/>
      <c r="AP13" s="91"/>
      <c r="AQ13" s="91"/>
      <c r="AR13" s="91"/>
      <c r="AS13" s="91"/>
      <c r="AT13" s="150"/>
    </row>
    <row r="14" spans="2:46" x14ac:dyDescent="0.3">
      <c r="B14" s="155"/>
      <c r="C14" s="91"/>
      <c r="D14" s="91"/>
      <c r="E14" s="91"/>
      <c r="F14" s="91"/>
      <c r="G14" s="91"/>
      <c r="H14" s="91"/>
      <c r="I14" s="91"/>
      <c r="J14" s="91"/>
      <c r="K14" s="91"/>
      <c r="L14" s="91"/>
      <c r="M14" s="91"/>
      <c r="N14" s="91"/>
      <c r="O14" s="91"/>
      <c r="P14" s="91"/>
      <c r="Q14" s="91"/>
      <c r="R14" s="91"/>
      <c r="S14" s="91"/>
      <c r="T14" s="91"/>
      <c r="U14" s="91"/>
      <c r="V14" s="150"/>
      <c r="W14" s="91"/>
      <c r="X14" s="155"/>
      <c r="Y14" s="165"/>
      <c r="Z14" s="91"/>
      <c r="AA14" s="91"/>
      <c r="AB14" s="91"/>
      <c r="AC14" s="91"/>
      <c r="AD14" s="91"/>
      <c r="AE14" s="91"/>
      <c r="AF14" s="91"/>
      <c r="AG14" s="91"/>
      <c r="AH14" s="91"/>
      <c r="AI14" s="91"/>
      <c r="AJ14" s="91"/>
      <c r="AK14" s="91"/>
      <c r="AL14" s="91"/>
      <c r="AM14" s="91"/>
      <c r="AN14" s="91"/>
      <c r="AO14" s="91"/>
      <c r="AP14" s="91"/>
      <c r="AQ14" s="91"/>
      <c r="AR14" s="91"/>
      <c r="AS14" s="91"/>
      <c r="AT14" s="150"/>
    </row>
    <row r="15" spans="2:46" ht="15.75" customHeight="1" x14ac:dyDescent="0.3">
      <c r="B15" s="155" t="s">
        <v>62</v>
      </c>
      <c r="C15" s="91"/>
      <c r="D15" s="91"/>
      <c r="E15" s="91" t="s">
        <v>43</v>
      </c>
      <c r="F15" s="179">
        <f>IF(DATA!X167=5,"",2)</f>
        <v>2</v>
      </c>
      <c r="G15" s="179">
        <f>IF(DATA!X167=5,"",2)</f>
        <v>2</v>
      </c>
      <c r="H15" s="179">
        <f>IF(DATA!X167=5,"",0)</f>
        <v>0</v>
      </c>
      <c r="I15" s="179">
        <f>IF(DATA!X167=5,"",2)</f>
        <v>2</v>
      </c>
      <c r="J15" s="91"/>
      <c r="K15" s="91"/>
      <c r="L15" s="179">
        <v>0</v>
      </c>
      <c r="M15" s="179">
        <f>'APTC-47'!G23</f>
        <v>0</v>
      </c>
      <c r="N15" s="91"/>
      <c r="O15" s="179">
        <v>1</v>
      </c>
      <c r="P15" s="179">
        <f>'APTC-47'!G25</f>
        <v>0</v>
      </c>
      <c r="Q15" s="179">
        <f>'APTC-47'!H25</f>
        <v>0</v>
      </c>
      <c r="R15" s="91"/>
      <c r="S15" s="179" t="s">
        <v>334</v>
      </c>
      <c r="T15" s="179" t="s">
        <v>334</v>
      </c>
      <c r="U15" s="91"/>
      <c r="V15" s="150"/>
      <c r="W15" s="91"/>
      <c r="X15" s="155"/>
      <c r="Y15" s="178" t="s">
        <v>134</v>
      </c>
      <c r="Z15" s="91"/>
      <c r="AA15" s="91"/>
      <c r="AB15" s="91"/>
      <c r="AC15" s="91"/>
      <c r="AD15" s="91"/>
      <c r="AE15" s="91"/>
      <c r="AF15" s="91"/>
      <c r="AG15" s="91"/>
      <c r="AH15" s="91"/>
      <c r="AI15" s="91"/>
      <c r="AJ15" s="91"/>
      <c r="AK15" s="91"/>
      <c r="AL15" s="91"/>
      <c r="AM15" s="91"/>
      <c r="AN15" s="91"/>
      <c r="AO15" s="91"/>
      <c r="AP15" s="91"/>
      <c r="AQ15" s="91"/>
      <c r="AR15" s="91"/>
      <c r="AS15" s="91"/>
      <c r="AT15" s="150"/>
    </row>
    <row r="16" spans="2:46" x14ac:dyDescent="0.3">
      <c r="B16" s="155"/>
      <c r="C16" s="91"/>
      <c r="D16" s="91"/>
      <c r="E16" s="91"/>
      <c r="F16" s="91"/>
      <c r="G16" s="91"/>
      <c r="H16" s="91"/>
      <c r="I16" s="91"/>
      <c r="J16" s="91"/>
      <c r="K16" s="91"/>
      <c r="L16" s="91" t="s">
        <v>135</v>
      </c>
      <c r="M16" s="91"/>
      <c r="N16" s="91"/>
      <c r="O16" s="91" t="s">
        <v>136</v>
      </c>
      <c r="P16" s="91"/>
      <c r="Q16" s="91"/>
      <c r="R16" s="91"/>
      <c r="S16" s="91" t="s">
        <v>137</v>
      </c>
      <c r="T16" s="91"/>
      <c r="U16" s="91"/>
      <c r="V16" s="150"/>
      <c r="W16" s="91"/>
      <c r="X16" s="155"/>
      <c r="Y16" s="91"/>
      <c r="Z16" s="91"/>
      <c r="AA16" s="91"/>
      <c r="AB16" s="91"/>
      <c r="AC16" s="91"/>
      <c r="AD16" s="91"/>
      <c r="AE16" s="91"/>
      <c r="AF16" s="91"/>
      <c r="AG16" s="91"/>
      <c r="AH16" s="91"/>
      <c r="AI16" s="91"/>
      <c r="AJ16" s="91"/>
      <c r="AK16" s="91"/>
      <c r="AL16" s="91"/>
      <c r="AM16" s="91"/>
      <c r="AN16" s="91"/>
      <c r="AO16" s="91"/>
      <c r="AP16" s="91"/>
      <c r="AQ16" s="91"/>
      <c r="AR16" s="91"/>
      <c r="AS16" s="91"/>
      <c r="AT16" s="150"/>
    </row>
    <row r="17" spans="2:48" ht="6" customHeight="1" x14ac:dyDescent="0.3">
      <c r="B17" s="155"/>
      <c r="C17" s="91"/>
      <c r="D17" s="91"/>
      <c r="E17" s="91"/>
      <c r="F17" s="91"/>
      <c r="G17" s="91"/>
      <c r="H17" s="91"/>
      <c r="I17" s="91"/>
      <c r="J17" s="91"/>
      <c r="K17" s="91"/>
      <c r="L17" s="91"/>
      <c r="M17" s="91"/>
      <c r="N17" s="91"/>
      <c r="O17" s="91"/>
      <c r="P17" s="91"/>
      <c r="Q17" s="91"/>
      <c r="R17" s="91"/>
      <c r="S17" s="91"/>
      <c r="T17" s="91"/>
      <c r="U17" s="91"/>
      <c r="V17" s="150"/>
      <c r="W17" s="91"/>
      <c r="X17" s="155"/>
      <c r="Y17" s="91"/>
      <c r="Z17" s="91"/>
      <c r="AA17" s="91"/>
      <c r="AB17" s="91"/>
      <c r="AC17" s="91"/>
      <c r="AD17" s="91"/>
      <c r="AE17" s="91"/>
      <c r="AF17" s="91"/>
      <c r="AG17" s="91"/>
      <c r="AH17" s="91"/>
      <c r="AI17" s="91"/>
      <c r="AJ17" s="91"/>
      <c r="AK17" s="91"/>
      <c r="AL17" s="91"/>
      <c r="AM17" s="91"/>
      <c r="AN17" s="91"/>
      <c r="AO17" s="91"/>
      <c r="AP17" s="91"/>
      <c r="AQ17" s="91"/>
      <c r="AR17" s="91"/>
      <c r="AS17" s="91"/>
      <c r="AT17" s="150"/>
    </row>
    <row r="18" spans="2:48" ht="15.75" customHeight="1" x14ac:dyDescent="0.3">
      <c r="B18" s="180"/>
      <c r="C18" s="181"/>
      <c r="D18" s="181"/>
      <c r="E18" s="181"/>
      <c r="F18" s="786">
        <f>'APTC-47'!F29</f>
        <v>0</v>
      </c>
      <c r="G18" s="787"/>
      <c r="H18" s="786">
        <f>'APTC-47'!G29</f>
        <v>0</v>
      </c>
      <c r="I18" s="787"/>
      <c r="J18" s="181"/>
      <c r="K18" s="181"/>
      <c r="L18" s="179">
        <v>0</v>
      </c>
      <c r="M18" s="182">
        <v>1</v>
      </c>
      <c r="N18" s="786">
        <v>0</v>
      </c>
      <c r="O18" s="787"/>
      <c r="P18" s="181"/>
      <c r="Q18" s="179">
        <v>0</v>
      </c>
      <c r="R18" s="179">
        <v>1</v>
      </c>
      <c r="S18" s="179">
        <v>0</v>
      </c>
      <c r="T18" s="181"/>
      <c r="U18" s="181"/>
      <c r="V18" s="183"/>
      <c r="W18" s="181"/>
      <c r="X18" s="180"/>
      <c r="Y18" s="184"/>
      <c r="Z18" s="184"/>
      <c r="AA18" s="184"/>
      <c r="AB18" s="184" t="s">
        <v>138</v>
      </c>
      <c r="AC18" s="184"/>
      <c r="AD18" s="184"/>
      <c r="AE18" s="184"/>
      <c r="AF18" s="184"/>
      <c r="AG18" s="790"/>
      <c r="AH18" s="790"/>
      <c r="AI18" s="790"/>
      <c r="AJ18" s="789" t="s">
        <v>139</v>
      </c>
      <c r="AK18" s="789"/>
      <c r="AL18" s="788"/>
      <c r="AM18" s="788"/>
      <c r="AN18" s="788"/>
      <c r="AO18" s="133" t="s">
        <v>140</v>
      </c>
      <c r="AP18" s="184"/>
      <c r="AQ18" s="784" t="e">
        <f ca="1">R25</f>
        <v>#REF!</v>
      </c>
      <c r="AR18" s="784"/>
      <c r="AS18" s="784"/>
      <c r="AT18" s="785"/>
    </row>
    <row r="19" spans="2:48" x14ac:dyDescent="0.3">
      <c r="B19" s="155"/>
      <c r="C19" s="91"/>
      <c r="D19" s="91"/>
      <c r="E19" s="91"/>
      <c r="F19" s="744" t="s">
        <v>141</v>
      </c>
      <c r="G19" s="744"/>
      <c r="H19" s="744"/>
      <c r="I19" s="744"/>
      <c r="J19" s="91"/>
      <c r="K19" s="91"/>
      <c r="L19" s="744" t="s">
        <v>142</v>
      </c>
      <c r="M19" s="744"/>
      <c r="N19" s="744"/>
      <c r="O19" s="744"/>
      <c r="P19" s="91"/>
      <c r="Q19" s="744" t="s">
        <v>143</v>
      </c>
      <c r="R19" s="744"/>
      <c r="S19" s="744"/>
      <c r="T19" s="91"/>
      <c r="U19" s="91"/>
      <c r="V19" s="150"/>
      <c r="W19" s="91"/>
      <c r="X19" s="155"/>
      <c r="Y19" s="165"/>
      <c r="Z19" s="165"/>
      <c r="AA19" s="165"/>
      <c r="AB19" s="165"/>
      <c r="AC19" s="165"/>
      <c r="AD19" s="165"/>
      <c r="AE19" s="165"/>
      <c r="AF19" s="165"/>
      <c r="AG19" s="165"/>
      <c r="AH19" s="165"/>
      <c r="AI19" s="165"/>
      <c r="AJ19" s="165"/>
      <c r="AK19" s="165"/>
      <c r="AL19" s="165"/>
      <c r="AM19" s="165"/>
      <c r="AN19" s="165"/>
      <c r="AO19" s="165"/>
      <c r="AP19" s="165"/>
      <c r="AQ19" s="165"/>
      <c r="AR19" s="165"/>
      <c r="AS19" s="165"/>
      <c r="AT19" s="185"/>
      <c r="AV19" s="194"/>
    </row>
    <row r="20" spans="2:48" x14ac:dyDescent="0.3">
      <c r="B20" s="155"/>
      <c r="C20" s="91"/>
      <c r="D20" s="91"/>
      <c r="E20" s="91"/>
      <c r="F20" s="91"/>
      <c r="G20" s="91"/>
      <c r="H20" s="91"/>
      <c r="I20" s="91"/>
      <c r="J20" s="91"/>
      <c r="K20" s="91"/>
      <c r="L20" s="91"/>
      <c r="M20" s="91"/>
      <c r="N20" s="91"/>
      <c r="O20" s="91"/>
      <c r="P20" s="91"/>
      <c r="Q20" s="91"/>
      <c r="R20" s="91"/>
      <c r="S20" s="91"/>
      <c r="T20" s="91"/>
      <c r="U20" s="91"/>
      <c r="V20" s="150"/>
      <c r="W20" s="91"/>
      <c r="X20" s="155"/>
      <c r="Y20" s="165" t="s">
        <v>144</v>
      </c>
      <c r="Z20" s="165"/>
      <c r="AA20" s="165"/>
      <c r="AB20" s="165"/>
      <c r="AC20" s="746" t="str">
        <f ca="1">D27</f>
        <v xml:space="preserve">  One Thousand Eight Hundred and Fourteen rupees only  only</v>
      </c>
      <c r="AD20" s="746"/>
      <c r="AE20" s="746"/>
      <c r="AF20" s="746"/>
      <c r="AG20" s="746"/>
      <c r="AH20" s="746"/>
      <c r="AI20" s="746"/>
      <c r="AJ20" s="746"/>
      <c r="AK20" s="746"/>
      <c r="AL20" s="746"/>
      <c r="AM20" s="746"/>
      <c r="AN20" s="746"/>
      <c r="AO20" s="746"/>
      <c r="AP20" s="746"/>
      <c r="AQ20" s="746"/>
      <c r="AR20" s="746"/>
      <c r="AS20" s="746"/>
      <c r="AT20" s="186"/>
    </row>
    <row r="21" spans="2:48" x14ac:dyDescent="0.3">
      <c r="B21" s="187" t="s">
        <v>145</v>
      </c>
      <c r="C21" s="80" t="s">
        <v>146</v>
      </c>
      <c r="D21" s="105" t="s">
        <v>81</v>
      </c>
      <c r="E21" s="80"/>
      <c r="F21" s="80" t="s">
        <v>147</v>
      </c>
      <c r="G21" s="80"/>
      <c r="H21" s="80"/>
      <c r="I21" s="105" t="s">
        <v>83</v>
      </c>
      <c r="J21" s="80"/>
      <c r="K21" s="80"/>
      <c r="L21" s="188" t="s">
        <v>148</v>
      </c>
      <c r="M21" s="80"/>
      <c r="N21" s="80"/>
      <c r="O21" s="80"/>
      <c r="P21" s="80"/>
      <c r="Q21" s="179">
        <v>2</v>
      </c>
      <c r="R21" s="179">
        <v>2</v>
      </c>
      <c r="S21" s="179">
        <v>0</v>
      </c>
      <c r="T21" s="179">
        <v>2</v>
      </c>
      <c r="U21" s="80"/>
      <c r="V21" s="140"/>
      <c r="W21" s="80"/>
      <c r="X21" s="141"/>
      <c r="Y21" s="189"/>
      <c r="Z21" s="189"/>
      <c r="AA21" s="189"/>
      <c r="AB21" s="189"/>
      <c r="AC21" s="189"/>
      <c r="AD21" s="189"/>
      <c r="AE21" s="189"/>
      <c r="AF21" s="189"/>
      <c r="AG21" s="189"/>
      <c r="AH21" s="189"/>
      <c r="AI21" s="189"/>
      <c r="AJ21" s="189"/>
      <c r="AK21" s="189"/>
      <c r="AL21" s="189"/>
      <c r="AM21" s="189"/>
      <c r="AN21" s="189"/>
      <c r="AO21" s="189"/>
      <c r="AP21" s="189"/>
      <c r="AQ21" s="189"/>
      <c r="AR21" s="189"/>
      <c r="AS21" s="189"/>
      <c r="AT21" s="140"/>
    </row>
    <row r="22" spans="2:48" x14ac:dyDescent="0.3">
      <c r="B22" s="141"/>
      <c r="C22" s="80"/>
      <c r="D22" s="80"/>
      <c r="E22" s="80"/>
      <c r="F22" s="80" t="s">
        <v>149</v>
      </c>
      <c r="G22" s="80"/>
      <c r="H22" s="80"/>
      <c r="I22" s="80"/>
      <c r="J22" s="80"/>
      <c r="K22" s="80"/>
      <c r="L22" s="80" t="s">
        <v>150</v>
      </c>
      <c r="M22" s="80"/>
      <c r="N22" s="80"/>
      <c r="O22" s="80"/>
      <c r="P22" s="80"/>
      <c r="Q22" s="80"/>
      <c r="R22" s="80"/>
      <c r="S22" s="80"/>
      <c r="T22" s="80"/>
      <c r="U22" s="80"/>
      <c r="V22" s="140"/>
      <c r="W22" s="80"/>
      <c r="X22" s="141"/>
      <c r="Y22" s="189" t="s">
        <v>151</v>
      </c>
      <c r="Z22" s="189"/>
      <c r="AA22" s="189"/>
      <c r="AB22" s="752">
        <f>DATA!S21</f>
        <v>0</v>
      </c>
      <c r="AC22" s="752"/>
      <c r="AD22" s="752"/>
      <c r="AE22" s="752"/>
      <c r="AF22" s="752"/>
      <c r="AG22" s="752"/>
      <c r="AH22" s="752"/>
      <c r="AI22" s="752"/>
      <c r="AJ22" s="752"/>
      <c r="AK22" s="752"/>
      <c r="AL22" s="752"/>
      <c r="AM22" s="752"/>
      <c r="AN22" s="752"/>
      <c r="AO22" s="752"/>
      <c r="AP22" s="752"/>
      <c r="AQ22" s="750" t="s">
        <v>152</v>
      </c>
      <c r="AR22" s="750"/>
      <c r="AS22" s="750"/>
      <c r="AT22" s="751"/>
    </row>
    <row r="23" spans="2:48" ht="6" customHeight="1" x14ac:dyDescent="0.3">
      <c r="B23" s="155"/>
      <c r="C23" s="91"/>
      <c r="D23" s="91"/>
      <c r="E23" s="91"/>
      <c r="F23" s="91"/>
      <c r="G23" s="91"/>
      <c r="H23" s="91"/>
      <c r="I23" s="91"/>
      <c r="J23" s="91"/>
      <c r="K23" s="91"/>
      <c r="L23" s="91"/>
      <c r="M23" s="91"/>
      <c r="N23" s="91"/>
      <c r="O23" s="91"/>
      <c r="P23" s="91"/>
      <c r="Q23" s="91"/>
      <c r="R23" s="91"/>
      <c r="S23" s="91"/>
      <c r="T23" s="91"/>
      <c r="U23" s="91"/>
      <c r="V23" s="150"/>
      <c r="W23" s="91"/>
      <c r="X23" s="155"/>
      <c r="Y23" s="190"/>
      <c r="Z23" s="190"/>
      <c r="AA23" s="190"/>
      <c r="AB23" s="190"/>
      <c r="AC23" s="190"/>
      <c r="AD23" s="190"/>
      <c r="AE23" s="190"/>
      <c r="AF23" s="190"/>
      <c r="AG23" s="190"/>
      <c r="AH23" s="190"/>
      <c r="AI23" s="190"/>
      <c r="AJ23" s="190"/>
      <c r="AK23" s="190"/>
      <c r="AL23" s="190"/>
      <c r="AM23" s="190"/>
      <c r="AN23" s="190"/>
      <c r="AO23" s="190"/>
      <c r="AP23" s="190"/>
      <c r="AQ23" s="190"/>
      <c r="AR23" s="190"/>
      <c r="AS23" s="190"/>
      <c r="AT23" s="150"/>
    </row>
    <row r="24" spans="2:48" x14ac:dyDescent="0.3">
      <c r="B24" s="155"/>
      <c r="C24" s="91"/>
      <c r="D24" s="91"/>
      <c r="E24" s="91"/>
      <c r="F24" s="91"/>
      <c r="G24" s="91"/>
      <c r="H24" s="91"/>
      <c r="I24" s="91"/>
      <c r="J24" s="91"/>
      <c r="K24" s="91"/>
      <c r="L24" s="91"/>
      <c r="M24" s="91"/>
      <c r="N24" s="91"/>
      <c r="O24" s="91"/>
      <c r="P24" s="91"/>
      <c r="Q24" s="91"/>
      <c r="R24" s="91"/>
      <c r="S24" s="91"/>
      <c r="T24" s="91"/>
      <c r="U24" s="91"/>
      <c r="V24" s="150"/>
      <c r="W24" s="91"/>
      <c r="X24" s="155"/>
      <c r="Y24" s="190" t="s">
        <v>153</v>
      </c>
      <c r="Z24" s="190"/>
      <c r="AA24" s="752" t="str">
        <f>N11</f>
        <v>Headmaster, ZP High School</v>
      </c>
      <c r="AB24" s="752"/>
      <c r="AC24" s="752"/>
      <c r="AD24" s="752"/>
      <c r="AE24" s="752"/>
      <c r="AF24" s="752"/>
      <c r="AG24" s="752"/>
      <c r="AH24" s="752"/>
      <c r="AI24" s="752"/>
      <c r="AJ24" s="752"/>
      <c r="AK24" s="752"/>
      <c r="AL24" s="752"/>
      <c r="AM24" s="752"/>
      <c r="AN24" s="752"/>
      <c r="AO24" s="752"/>
      <c r="AP24" s="190" t="s">
        <v>154</v>
      </c>
      <c r="AQ24" s="91"/>
      <c r="AR24" s="91"/>
      <c r="AS24" s="190"/>
      <c r="AT24" s="150"/>
    </row>
    <row r="25" spans="2:48" x14ac:dyDescent="0.3">
      <c r="B25" s="155" t="s">
        <v>155</v>
      </c>
      <c r="C25" s="747" t="e">
        <f ca="1">'APTC-47'!I48</f>
        <v>#REF!</v>
      </c>
      <c r="D25" s="747"/>
      <c r="E25" s="747"/>
      <c r="F25" s="747"/>
      <c r="G25" s="747"/>
      <c r="H25" s="651" t="s">
        <v>156</v>
      </c>
      <c r="I25" s="651"/>
      <c r="J25" s="651"/>
      <c r="K25" s="651"/>
      <c r="L25" s="748">
        <f ca="1">'APTC-47'!I49</f>
        <v>0</v>
      </c>
      <c r="M25" s="747"/>
      <c r="N25" s="747"/>
      <c r="O25" s="747"/>
      <c r="P25" s="651" t="s">
        <v>157</v>
      </c>
      <c r="Q25" s="651"/>
      <c r="R25" s="747" t="e">
        <f ca="1">'APTC-47'!I50</f>
        <v>#REF!</v>
      </c>
      <c r="S25" s="747"/>
      <c r="T25" s="747"/>
      <c r="U25" s="747"/>
      <c r="V25" s="150"/>
      <c r="W25" s="91"/>
      <c r="X25" s="155"/>
      <c r="Y25" s="190"/>
      <c r="Z25" s="190"/>
      <c r="AA25" s="190"/>
      <c r="AB25" s="190"/>
      <c r="AC25" s="190"/>
      <c r="AD25" s="190"/>
      <c r="AE25" s="190"/>
      <c r="AF25" s="190"/>
      <c r="AG25" s="190"/>
      <c r="AH25" s="190"/>
      <c r="AI25" s="190"/>
      <c r="AJ25" s="190"/>
      <c r="AK25" s="190"/>
      <c r="AL25" s="190"/>
      <c r="AM25" s="190"/>
      <c r="AN25" s="190"/>
      <c r="AO25" s="190"/>
      <c r="AP25" s="190"/>
      <c r="AQ25" s="190"/>
      <c r="AR25" s="190"/>
      <c r="AS25" s="190"/>
      <c r="AT25" s="150"/>
    </row>
    <row r="26" spans="2:48" x14ac:dyDescent="0.3">
      <c r="B26" s="155"/>
      <c r="C26" s="91"/>
      <c r="D26" s="91"/>
      <c r="E26" s="91"/>
      <c r="F26" s="91"/>
      <c r="G26" s="91"/>
      <c r="H26" s="91"/>
      <c r="I26" s="91"/>
      <c r="J26" s="91"/>
      <c r="K26" s="91"/>
      <c r="L26" s="91"/>
      <c r="M26" s="91"/>
      <c r="N26" s="91"/>
      <c r="O26" s="91"/>
      <c r="P26" s="91"/>
      <c r="Q26" s="91"/>
      <c r="R26" s="91"/>
      <c r="S26" s="91"/>
      <c r="T26" s="91"/>
      <c r="U26" s="91"/>
      <c r="V26" s="150"/>
      <c r="W26" s="91"/>
      <c r="X26" s="155"/>
      <c r="Y26" s="190" t="s">
        <v>158</v>
      </c>
      <c r="Z26" s="190"/>
      <c r="AA26" s="190"/>
      <c r="AB26" s="190"/>
      <c r="AC26" s="190"/>
      <c r="AD26" s="190"/>
      <c r="AE26" s="190"/>
      <c r="AF26" s="190"/>
      <c r="AG26" s="190"/>
      <c r="AH26" s="190"/>
      <c r="AI26" s="190"/>
      <c r="AJ26" s="190"/>
      <c r="AK26" s="190"/>
      <c r="AL26" s="190"/>
      <c r="AM26" s="190"/>
      <c r="AN26" s="190"/>
      <c r="AO26" s="190"/>
      <c r="AP26" s="190"/>
      <c r="AQ26" s="190"/>
      <c r="AR26" s="190"/>
      <c r="AS26" s="190"/>
      <c r="AT26" s="150"/>
    </row>
    <row r="27" spans="2:48" x14ac:dyDescent="0.3">
      <c r="B27" s="155" t="s">
        <v>159</v>
      </c>
      <c r="C27" s="91"/>
      <c r="D27" s="746" t="str">
        <f ca="1">'APTC-47'!C52</f>
        <v xml:space="preserve">  One Thousand Eight Hundred and Fourteen rupees only  only</v>
      </c>
      <c r="E27" s="746"/>
      <c r="F27" s="746"/>
      <c r="G27" s="746"/>
      <c r="H27" s="746"/>
      <c r="I27" s="746"/>
      <c r="J27" s="746"/>
      <c r="K27" s="746"/>
      <c r="L27" s="746"/>
      <c r="M27" s="746"/>
      <c r="N27" s="746"/>
      <c r="O27" s="746"/>
      <c r="P27" s="746"/>
      <c r="Q27" s="746"/>
      <c r="R27" s="746"/>
      <c r="S27" s="746"/>
      <c r="T27" s="746"/>
      <c r="U27" s="191"/>
      <c r="V27" s="150"/>
      <c r="W27" s="91"/>
      <c r="X27" s="155"/>
      <c r="Y27" s="190"/>
      <c r="Z27" s="190"/>
      <c r="AA27" s="190"/>
      <c r="AB27" s="190"/>
      <c r="AC27" s="190"/>
      <c r="AD27" s="190"/>
      <c r="AE27" s="190"/>
      <c r="AF27" s="190"/>
      <c r="AG27" s="190"/>
      <c r="AH27" s="190"/>
      <c r="AI27" s="190"/>
      <c r="AJ27" s="190"/>
      <c r="AK27" s="190"/>
      <c r="AL27" s="190"/>
      <c r="AM27" s="190"/>
      <c r="AN27" s="190"/>
      <c r="AO27" s="190"/>
      <c r="AP27" s="190"/>
      <c r="AQ27" s="190"/>
      <c r="AR27" s="190"/>
      <c r="AS27" s="190"/>
      <c r="AT27" s="150"/>
    </row>
    <row r="28" spans="2:48" ht="8.25" customHeight="1" x14ac:dyDescent="0.3">
      <c r="B28" s="155"/>
      <c r="C28" s="91"/>
      <c r="D28" s="91"/>
      <c r="E28" s="91"/>
      <c r="F28" s="91"/>
      <c r="G28" s="91"/>
      <c r="H28" s="91"/>
      <c r="I28" s="91"/>
      <c r="J28" s="91"/>
      <c r="K28" s="91"/>
      <c r="L28" s="91"/>
      <c r="M28" s="91"/>
      <c r="N28" s="91"/>
      <c r="O28" s="91"/>
      <c r="P28" s="91"/>
      <c r="Q28" s="91"/>
      <c r="R28" s="91"/>
      <c r="S28" s="91"/>
      <c r="T28" s="91"/>
      <c r="U28" s="91"/>
      <c r="V28" s="150"/>
      <c r="W28" s="91"/>
      <c r="X28" s="155"/>
      <c r="Y28" s="190"/>
      <c r="Z28" s="190"/>
      <c r="AA28" s="190"/>
      <c r="AB28" s="190"/>
      <c r="AC28" s="190"/>
      <c r="AD28" s="190"/>
      <c r="AE28" s="190"/>
      <c r="AF28" s="190"/>
      <c r="AG28" s="190"/>
      <c r="AH28" s="190"/>
      <c r="AI28" s="190"/>
      <c r="AJ28" s="190"/>
      <c r="AK28" s="190"/>
      <c r="AL28" s="190"/>
      <c r="AM28" s="190"/>
      <c r="AN28" s="190"/>
      <c r="AO28" s="190"/>
      <c r="AP28" s="190"/>
      <c r="AQ28" s="190"/>
      <c r="AR28" s="190"/>
      <c r="AS28" s="190"/>
      <c r="AT28" s="150"/>
    </row>
    <row r="29" spans="2:48" x14ac:dyDescent="0.3">
      <c r="B29" s="155" t="s">
        <v>160</v>
      </c>
      <c r="C29" s="91"/>
      <c r="D29" s="91"/>
      <c r="E29" s="91" t="s">
        <v>43</v>
      </c>
      <c r="F29" s="749">
        <f>DATA!S21</f>
        <v>0</v>
      </c>
      <c r="G29" s="749"/>
      <c r="H29" s="749"/>
      <c r="I29" s="749"/>
      <c r="J29" s="749"/>
      <c r="K29" s="91"/>
      <c r="L29" s="651" t="s">
        <v>161</v>
      </c>
      <c r="M29" s="651"/>
      <c r="N29" s="651"/>
      <c r="O29" s="651"/>
      <c r="P29" s="749"/>
      <c r="Q29" s="749"/>
      <c r="R29" s="749"/>
      <c r="S29" s="749"/>
      <c r="T29" s="749"/>
      <c r="U29" s="91"/>
      <c r="V29" s="150"/>
      <c r="W29" s="91"/>
      <c r="X29" s="155"/>
      <c r="Y29" s="91"/>
      <c r="Z29" s="91"/>
      <c r="AA29" s="91"/>
      <c r="AB29" s="91"/>
      <c r="AC29" s="91"/>
      <c r="AD29" s="91"/>
      <c r="AE29" s="91"/>
      <c r="AF29" s="91"/>
      <c r="AG29" s="91"/>
      <c r="AH29" s="91"/>
      <c r="AI29" s="91"/>
      <c r="AJ29" s="91"/>
      <c r="AK29" s="91"/>
      <c r="AL29" s="91"/>
      <c r="AM29" s="91"/>
      <c r="AN29" s="91"/>
      <c r="AO29" s="91"/>
      <c r="AP29" s="91"/>
      <c r="AQ29" s="91"/>
      <c r="AR29" s="91"/>
      <c r="AS29" s="91"/>
      <c r="AT29" s="150"/>
    </row>
    <row r="30" spans="2:48" x14ac:dyDescent="0.3">
      <c r="B30" s="155" t="s">
        <v>162</v>
      </c>
      <c r="C30" s="91"/>
      <c r="D30" s="91"/>
      <c r="E30" s="91"/>
      <c r="F30" s="91"/>
      <c r="G30" s="91"/>
      <c r="H30" s="91"/>
      <c r="I30" s="91"/>
      <c r="J30" s="91"/>
      <c r="K30" s="91"/>
      <c r="L30" s="91"/>
      <c r="M30" s="91"/>
      <c r="N30" s="91"/>
      <c r="O30" s="91"/>
      <c r="P30" s="91"/>
      <c r="Q30" s="91"/>
      <c r="R30" s="91"/>
      <c r="S30" s="91"/>
      <c r="T30" s="91"/>
      <c r="U30" s="91"/>
      <c r="V30" s="150"/>
      <c r="W30" s="91"/>
      <c r="X30" s="155"/>
      <c r="Y30" s="91"/>
      <c r="Z30" s="91"/>
      <c r="AA30" s="91"/>
      <c r="AB30" s="91"/>
      <c r="AC30" s="91"/>
      <c r="AD30" s="91"/>
      <c r="AE30" s="91"/>
      <c r="AF30" s="91"/>
      <c r="AG30" s="91"/>
      <c r="AH30" s="91"/>
      <c r="AI30" s="91"/>
      <c r="AJ30" s="91"/>
      <c r="AK30" s="91"/>
      <c r="AL30" s="91"/>
      <c r="AM30" s="91"/>
      <c r="AN30" s="91"/>
      <c r="AO30" s="91"/>
      <c r="AP30" s="91"/>
      <c r="AQ30" s="91"/>
      <c r="AR30" s="91"/>
      <c r="AS30" s="91"/>
      <c r="AT30" s="150"/>
    </row>
    <row r="31" spans="2:48" ht="18" customHeight="1" x14ac:dyDescent="0.3">
      <c r="B31" s="155"/>
      <c r="C31" s="91"/>
      <c r="D31" s="91"/>
      <c r="E31" s="91"/>
      <c r="F31" s="91"/>
      <c r="G31" s="91"/>
      <c r="H31" s="91"/>
      <c r="I31" s="91"/>
      <c r="J31" s="91"/>
      <c r="K31" s="91"/>
      <c r="L31" s="91"/>
      <c r="M31" s="91"/>
      <c r="N31" s="91"/>
      <c r="O31" s="91"/>
      <c r="P31" s="91"/>
      <c r="Q31" s="91"/>
      <c r="R31" s="91"/>
      <c r="S31" s="91"/>
      <c r="T31" s="91"/>
      <c r="U31" s="91"/>
      <c r="V31" s="150"/>
      <c r="W31" s="91"/>
      <c r="X31" s="155"/>
      <c r="Y31" s="91" t="s">
        <v>163</v>
      </c>
      <c r="Z31" s="91"/>
      <c r="AA31" s="91"/>
      <c r="AB31" s="91"/>
      <c r="AC31" s="91"/>
      <c r="AD31" s="91"/>
      <c r="AE31" s="91"/>
      <c r="AF31" s="91"/>
      <c r="AG31" s="91"/>
      <c r="AH31" s="91"/>
      <c r="AI31" s="91"/>
      <c r="AJ31" s="91"/>
      <c r="AK31" s="91"/>
      <c r="AL31" s="91"/>
      <c r="AM31" s="91"/>
      <c r="AN31" s="91" t="s">
        <v>164</v>
      </c>
      <c r="AO31" s="91"/>
      <c r="AP31" s="91"/>
      <c r="AQ31" s="91"/>
      <c r="AR31" s="91"/>
      <c r="AS31" s="91"/>
      <c r="AT31" s="150"/>
    </row>
    <row r="32" spans="2:48" x14ac:dyDescent="0.3">
      <c r="B32" s="155"/>
      <c r="C32" s="91"/>
      <c r="D32" s="91"/>
      <c r="E32" s="91"/>
      <c r="F32" s="91"/>
      <c r="G32" s="91"/>
      <c r="H32" s="91"/>
      <c r="I32" s="91"/>
      <c r="J32" s="91"/>
      <c r="K32" s="91"/>
      <c r="L32" s="91"/>
      <c r="M32" s="91"/>
      <c r="N32" s="91"/>
      <c r="O32" s="91"/>
      <c r="P32" s="91"/>
      <c r="Q32" s="91"/>
      <c r="R32" s="91"/>
      <c r="S32" s="91"/>
      <c r="T32" s="91"/>
      <c r="U32" s="91"/>
      <c r="V32" s="150"/>
      <c r="W32" s="91"/>
      <c r="X32" s="155"/>
      <c r="Y32" s="91"/>
      <c r="Z32" s="91"/>
      <c r="AA32" s="91"/>
      <c r="AB32" s="91"/>
      <c r="AC32" s="91"/>
      <c r="AD32" s="91"/>
      <c r="AE32" s="91"/>
      <c r="AF32" s="91"/>
      <c r="AG32" s="91"/>
      <c r="AH32" s="91"/>
      <c r="AI32" s="91"/>
      <c r="AJ32" s="91"/>
      <c r="AK32" s="91"/>
      <c r="AL32" s="91"/>
      <c r="AM32" s="91"/>
      <c r="AN32" s="91"/>
      <c r="AO32" s="91"/>
      <c r="AP32" s="91"/>
      <c r="AQ32" s="91"/>
      <c r="AR32" s="91"/>
      <c r="AS32" s="91"/>
      <c r="AT32" s="150"/>
    </row>
    <row r="33" spans="2:46" x14ac:dyDescent="0.3">
      <c r="B33" s="155" t="s">
        <v>165</v>
      </c>
      <c r="C33" s="91"/>
      <c r="D33" s="91"/>
      <c r="E33" s="91"/>
      <c r="F33" s="91"/>
      <c r="G33" s="91"/>
      <c r="H33" s="91"/>
      <c r="I33" s="91" t="s">
        <v>49</v>
      </c>
      <c r="J33" s="173"/>
      <c r="K33" s="173"/>
      <c r="L33" s="173"/>
      <c r="M33" s="173"/>
      <c r="N33" s="173"/>
      <c r="O33" s="173"/>
      <c r="P33" s="173"/>
      <c r="Q33" s="91"/>
      <c r="R33" s="91"/>
      <c r="S33" s="91"/>
      <c r="T33" s="91"/>
      <c r="U33" s="91"/>
      <c r="V33" s="150"/>
      <c r="W33" s="91"/>
      <c r="X33" s="155"/>
      <c r="Y33" s="91" t="s">
        <v>120</v>
      </c>
      <c r="Z33" s="91"/>
      <c r="AA33" s="91"/>
      <c r="AB33" s="91"/>
      <c r="AC33" s="91"/>
      <c r="AD33" s="91"/>
      <c r="AE33" s="91"/>
      <c r="AF33" s="91"/>
      <c r="AG33" s="91"/>
      <c r="AH33" s="91"/>
      <c r="AI33" s="91"/>
      <c r="AJ33" s="91"/>
      <c r="AK33" s="91"/>
      <c r="AL33" s="91"/>
      <c r="AM33" s="91"/>
      <c r="AN33" s="91"/>
      <c r="AO33" s="91"/>
      <c r="AP33" s="91" t="s">
        <v>166</v>
      </c>
      <c r="AQ33" s="91"/>
      <c r="AR33" s="91"/>
      <c r="AS33" s="91"/>
      <c r="AT33" s="150"/>
    </row>
    <row r="34" spans="2:46" x14ac:dyDescent="0.3">
      <c r="B34" s="155"/>
      <c r="C34" s="91"/>
      <c r="D34" s="91"/>
      <c r="E34" s="91"/>
      <c r="F34" s="91"/>
      <c r="G34" s="91"/>
      <c r="H34" s="91"/>
      <c r="I34" s="91"/>
      <c r="J34" s="91"/>
      <c r="K34" s="91">
        <v>2728</v>
      </c>
      <c r="L34" s="91"/>
      <c r="M34" s="91"/>
      <c r="N34" s="91"/>
      <c r="O34" s="91"/>
      <c r="P34" s="91"/>
      <c r="Q34" s="91"/>
      <c r="R34" s="91"/>
      <c r="S34" s="91"/>
      <c r="T34" s="91"/>
      <c r="U34" s="91"/>
      <c r="V34" s="150"/>
      <c r="W34" s="91"/>
      <c r="X34" s="155"/>
      <c r="Y34" s="91"/>
      <c r="Z34" s="91"/>
      <c r="AA34" s="91"/>
      <c r="AB34" s="91"/>
      <c r="AC34" s="91"/>
      <c r="AD34" s="91"/>
      <c r="AE34" s="91"/>
      <c r="AF34" s="91"/>
      <c r="AG34" s="91"/>
      <c r="AH34" s="91"/>
      <c r="AI34" s="91"/>
      <c r="AJ34" s="91"/>
      <c r="AK34" s="91"/>
      <c r="AL34" s="91"/>
      <c r="AM34" s="91"/>
      <c r="AN34" s="91"/>
      <c r="AO34" s="91"/>
      <c r="AP34" s="91"/>
      <c r="AQ34" s="91"/>
      <c r="AR34" s="91"/>
      <c r="AS34" s="91"/>
      <c r="AT34" s="150"/>
    </row>
    <row r="35" spans="2:46" x14ac:dyDescent="0.3">
      <c r="B35" s="155"/>
      <c r="C35" s="91"/>
      <c r="D35" s="91"/>
      <c r="E35" s="91"/>
      <c r="F35" s="91"/>
      <c r="G35" s="91"/>
      <c r="H35" s="91"/>
      <c r="I35" s="91" t="s">
        <v>50</v>
      </c>
      <c r="J35" s="173"/>
      <c r="K35" s="173"/>
      <c r="L35" s="173"/>
      <c r="M35" s="173"/>
      <c r="N35" s="173"/>
      <c r="O35" s="173"/>
      <c r="P35" s="173"/>
      <c r="Q35" s="91"/>
      <c r="R35" s="91"/>
      <c r="S35" s="91"/>
      <c r="T35" s="91"/>
      <c r="U35" s="91"/>
      <c r="V35" s="150"/>
      <c r="W35" s="91"/>
      <c r="X35" s="155"/>
      <c r="Y35" s="91"/>
      <c r="Z35" s="91"/>
      <c r="AA35" s="91" t="s">
        <v>167</v>
      </c>
      <c r="AB35" s="91"/>
      <c r="AC35" s="91"/>
      <c r="AD35" s="91"/>
      <c r="AE35" s="91"/>
      <c r="AF35" s="91"/>
      <c r="AG35" s="91"/>
      <c r="AH35" s="91"/>
      <c r="AI35" s="91"/>
      <c r="AJ35" s="91"/>
      <c r="AK35" s="91"/>
      <c r="AL35" s="91"/>
      <c r="AM35" s="91"/>
      <c r="AN35" s="91"/>
      <c r="AO35" s="91"/>
      <c r="AP35" s="91"/>
      <c r="AQ35" s="91"/>
      <c r="AR35" s="91"/>
      <c r="AS35" s="91"/>
      <c r="AT35" s="150"/>
    </row>
    <row r="36" spans="2:46" x14ac:dyDescent="0.3">
      <c r="B36" s="155"/>
      <c r="C36" s="91"/>
      <c r="D36" s="91"/>
      <c r="E36" s="91"/>
      <c r="F36" s="91"/>
      <c r="G36" s="91"/>
      <c r="H36" s="91"/>
      <c r="I36" s="91"/>
      <c r="J36" s="192"/>
      <c r="K36" s="192">
        <v>479</v>
      </c>
      <c r="L36" s="192"/>
      <c r="M36" s="192"/>
      <c r="N36" s="192"/>
      <c r="O36" s="192"/>
      <c r="P36" s="192"/>
      <c r="Q36" s="192"/>
      <c r="R36" s="192"/>
      <c r="S36" s="192"/>
      <c r="T36" s="192"/>
      <c r="U36" s="91"/>
      <c r="V36" s="150"/>
      <c r="W36" s="91"/>
      <c r="X36" s="155"/>
      <c r="Y36" s="91"/>
      <c r="Z36" s="91"/>
      <c r="AA36" s="91"/>
      <c r="AB36" s="91"/>
      <c r="AC36" s="91"/>
      <c r="AD36" s="91"/>
      <c r="AE36" s="91"/>
      <c r="AF36" s="91"/>
      <c r="AG36" s="91"/>
      <c r="AH36" s="91"/>
      <c r="AI36" s="91"/>
      <c r="AJ36" s="91"/>
      <c r="AK36" s="91"/>
      <c r="AL36" s="91"/>
      <c r="AM36" s="91"/>
      <c r="AN36" s="91"/>
      <c r="AO36" s="91"/>
      <c r="AP36" s="91"/>
      <c r="AQ36" s="91"/>
      <c r="AR36" s="91"/>
      <c r="AS36" s="91"/>
      <c r="AT36" s="150"/>
    </row>
    <row r="37" spans="2:46" x14ac:dyDescent="0.3">
      <c r="B37" s="155"/>
      <c r="C37" s="91"/>
      <c r="D37" s="91"/>
      <c r="E37" s="91"/>
      <c r="F37" s="91"/>
      <c r="G37" s="91"/>
      <c r="H37" s="91"/>
      <c r="I37" s="91"/>
      <c r="J37" s="91"/>
      <c r="K37" s="91"/>
      <c r="L37" s="91"/>
      <c r="M37" s="91"/>
      <c r="N37" s="91"/>
      <c r="O37" s="91"/>
      <c r="P37" s="91"/>
      <c r="Q37" s="91"/>
      <c r="R37" s="91"/>
      <c r="S37" s="91"/>
      <c r="T37" s="91"/>
      <c r="U37" s="91"/>
      <c r="V37" s="150"/>
      <c r="W37" s="91"/>
      <c r="X37" s="155"/>
      <c r="Y37" s="91"/>
      <c r="Z37" s="91" t="s">
        <v>168</v>
      </c>
      <c r="AA37" s="91"/>
      <c r="AB37" s="91"/>
      <c r="AC37" s="91"/>
      <c r="AD37" s="91"/>
      <c r="AE37" s="91"/>
      <c r="AF37" s="91"/>
      <c r="AG37" s="91"/>
      <c r="AH37" s="91"/>
      <c r="AI37" s="91"/>
      <c r="AJ37" s="91"/>
      <c r="AK37" s="91"/>
      <c r="AL37" s="91"/>
      <c r="AM37" s="91"/>
      <c r="AN37" s="91" t="s">
        <v>169</v>
      </c>
      <c r="AO37" s="91"/>
      <c r="AP37" s="91"/>
      <c r="AQ37" s="91"/>
      <c r="AR37" s="91"/>
      <c r="AS37" s="91"/>
      <c r="AT37" s="150"/>
    </row>
    <row r="38" spans="2:46" x14ac:dyDescent="0.3">
      <c r="B38" s="155" t="s">
        <v>48</v>
      </c>
      <c r="C38" s="91"/>
      <c r="D38" s="91"/>
      <c r="E38" s="91"/>
      <c r="F38" s="91"/>
      <c r="G38" s="91"/>
      <c r="H38" s="91"/>
      <c r="I38" s="91"/>
      <c r="J38" s="91" t="s">
        <v>167</v>
      </c>
      <c r="K38" s="91"/>
      <c r="L38" s="91"/>
      <c r="M38" s="91"/>
      <c r="N38" s="91"/>
      <c r="O38" s="91"/>
      <c r="P38" s="91"/>
      <c r="Q38" s="91" t="s">
        <v>170</v>
      </c>
      <c r="R38" s="91"/>
      <c r="S38" s="91"/>
      <c r="T38" s="91"/>
      <c r="U38" s="91"/>
      <c r="V38" s="150"/>
      <c r="W38" s="91"/>
      <c r="X38" s="155"/>
      <c r="Y38" s="91"/>
      <c r="Z38" s="91"/>
      <c r="AA38" s="91"/>
      <c r="AB38" s="91"/>
      <c r="AC38" s="91"/>
      <c r="AD38" s="91"/>
      <c r="AE38" s="91"/>
      <c r="AF38" s="91"/>
      <c r="AG38" s="91"/>
      <c r="AH38" s="91"/>
      <c r="AI38" s="91"/>
      <c r="AJ38" s="91"/>
      <c r="AK38" s="91"/>
      <c r="AL38" s="651" t="s">
        <v>171</v>
      </c>
      <c r="AM38" s="651"/>
      <c r="AN38" s="651"/>
      <c r="AO38" s="651"/>
      <c r="AP38" s="651"/>
      <c r="AQ38" s="651"/>
      <c r="AR38" s="651"/>
      <c r="AS38" s="651"/>
      <c r="AT38" s="745"/>
    </row>
    <row r="39" spans="2:46" x14ac:dyDescent="0.3">
      <c r="B39" s="155"/>
      <c r="C39" s="91"/>
      <c r="D39" s="91"/>
      <c r="E39" s="91"/>
      <c r="F39" s="91"/>
      <c r="G39" s="91"/>
      <c r="H39" s="91"/>
      <c r="I39" s="91"/>
      <c r="J39" s="91"/>
      <c r="K39" s="91"/>
      <c r="L39" s="91"/>
      <c r="M39" s="91"/>
      <c r="N39" s="91"/>
      <c r="O39" s="91"/>
      <c r="P39" s="91"/>
      <c r="Q39" s="91"/>
      <c r="R39" s="91"/>
      <c r="S39" s="91"/>
      <c r="T39" s="91"/>
      <c r="U39" s="91"/>
      <c r="V39" s="150"/>
      <c r="W39" s="91"/>
      <c r="X39" s="155"/>
      <c r="Y39" s="91"/>
      <c r="Z39" s="91"/>
      <c r="AA39" s="91"/>
      <c r="AB39" s="91"/>
      <c r="AC39" s="91"/>
      <c r="AD39" s="91"/>
      <c r="AE39" s="91"/>
      <c r="AF39" s="91"/>
      <c r="AG39" s="91"/>
      <c r="AH39" s="91"/>
      <c r="AI39" s="91"/>
      <c r="AJ39" s="91"/>
      <c r="AK39" s="91"/>
      <c r="AL39" s="91"/>
      <c r="AM39" s="91"/>
      <c r="AN39" s="91"/>
      <c r="AO39" s="91"/>
      <c r="AP39" s="91"/>
      <c r="AQ39" s="91"/>
      <c r="AR39" s="91"/>
      <c r="AS39" s="91"/>
      <c r="AT39" s="150"/>
    </row>
    <row r="40" spans="2:46" x14ac:dyDescent="0.3">
      <c r="B40" s="155"/>
      <c r="C40" s="91"/>
      <c r="D40" s="91"/>
      <c r="E40" s="91"/>
      <c r="F40" s="91"/>
      <c r="G40" s="91"/>
      <c r="H40" s="91"/>
      <c r="I40" s="91"/>
      <c r="J40" s="91"/>
      <c r="K40" s="91"/>
      <c r="L40" s="91"/>
      <c r="M40" s="91"/>
      <c r="N40" s="91"/>
      <c r="O40" s="91"/>
      <c r="P40" s="91"/>
      <c r="Q40" s="91"/>
      <c r="R40" s="91"/>
      <c r="S40" s="91"/>
      <c r="T40" s="91"/>
      <c r="U40" s="91"/>
      <c r="V40" s="150"/>
      <c r="W40" s="91"/>
      <c r="X40" s="155"/>
      <c r="Y40" s="91"/>
      <c r="Z40" s="91"/>
      <c r="AA40" s="91"/>
      <c r="AB40" s="91"/>
      <c r="AC40" s="91"/>
      <c r="AD40" s="91"/>
      <c r="AE40" s="91"/>
      <c r="AF40" s="91"/>
      <c r="AG40" s="91"/>
      <c r="AH40" s="91"/>
      <c r="AI40" s="91"/>
      <c r="AJ40" s="91"/>
      <c r="AK40" s="91"/>
      <c r="AL40" s="91"/>
      <c r="AM40" s="91"/>
      <c r="AN40" s="91"/>
      <c r="AO40" s="91"/>
      <c r="AP40" s="91"/>
      <c r="AQ40" s="91"/>
      <c r="AR40" s="91"/>
      <c r="AS40" s="91"/>
      <c r="AT40" s="150"/>
    </row>
    <row r="41" spans="2:46" x14ac:dyDescent="0.3">
      <c r="B41" s="155"/>
      <c r="C41" s="91"/>
      <c r="D41" s="91"/>
      <c r="E41" s="91"/>
      <c r="F41" s="91"/>
      <c r="G41" s="91"/>
      <c r="H41" s="91"/>
      <c r="I41" s="91"/>
      <c r="J41" s="91"/>
      <c r="K41" s="91"/>
      <c r="L41" s="91"/>
      <c r="M41" s="91"/>
      <c r="N41" s="91"/>
      <c r="O41" s="91"/>
      <c r="P41" s="91"/>
      <c r="Q41" s="91"/>
      <c r="R41" s="91"/>
      <c r="S41" s="91"/>
      <c r="T41" s="91"/>
      <c r="U41" s="91"/>
      <c r="V41" s="150"/>
      <c r="W41" s="91"/>
      <c r="X41" s="155"/>
      <c r="Y41" s="91"/>
      <c r="Z41" s="91"/>
      <c r="AA41" s="91"/>
      <c r="AB41" s="91"/>
      <c r="AC41" s="91"/>
      <c r="AD41" s="91"/>
      <c r="AE41" s="91"/>
      <c r="AF41" s="91"/>
      <c r="AG41" s="91"/>
      <c r="AH41" s="91"/>
      <c r="AI41" s="91"/>
      <c r="AJ41" s="91"/>
      <c r="AK41" s="91"/>
      <c r="AL41" s="91"/>
      <c r="AM41" s="91"/>
      <c r="AN41" s="91"/>
      <c r="AO41" s="91"/>
      <c r="AP41" s="91"/>
      <c r="AQ41" s="91"/>
      <c r="AR41" s="91"/>
      <c r="AS41" s="91"/>
      <c r="AT41" s="150"/>
    </row>
    <row r="42" spans="2:46" x14ac:dyDescent="0.3">
      <c r="B42" s="155"/>
      <c r="C42" s="91"/>
      <c r="D42" s="91"/>
      <c r="E42" s="91"/>
      <c r="F42" s="91"/>
      <c r="G42" s="91"/>
      <c r="H42" s="91"/>
      <c r="I42" s="91"/>
      <c r="J42" s="91" t="s">
        <v>48</v>
      </c>
      <c r="K42" s="91"/>
      <c r="L42" s="91"/>
      <c r="M42" s="91"/>
      <c r="N42" s="91"/>
      <c r="O42" s="91"/>
      <c r="P42" s="91"/>
      <c r="Q42" s="91"/>
      <c r="R42" s="91"/>
      <c r="S42" s="91"/>
      <c r="T42" s="91"/>
      <c r="U42" s="91"/>
      <c r="V42" s="150"/>
      <c r="W42" s="91"/>
      <c r="X42" s="155"/>
      <c r="Y42" s="91"/>
      <c r="Z42" s="91"/>
      <c r="AA42" s="91"/>
      <c r="AB42" s="91"/>
      <c r="AC42" s="91"/>
      <c r="AD42" s="91"/>
      <c r="AE42" s="91"/>
      <c r="AF42" s="91"/>
      <c r="AG42" s="91"/>
      <c r="AH42" s="91"/>
      <c r="AI42" s="91"/>
      <c r="AJ42" s="91"/>
      <c r="AK42" s="91"/>
      <c r="AL42" s="91"/>
      <c r="AM42" s="91"/>
      <c r="AN42" s="91"/>
      <c r="AO42" s="91"/>
      <c r="AP42" s="91"/>
      <c r="AQ42" s="91"/>
      <c r="AR42" s="91"/>
      <c r="AS42" s="91"/>
      <c r="AT42" s="150"/>
    </row>
    <row r="43" spans="2:46" x14ac:dyDescent="0.3">
      <c r="B43" s="155"/>
      <c r="C43" s="193"/>
      <c r="D43" s="91"/>
      <c r="E43" s="91"/>
      <c r="F43" s="91"/>
      <c r="G43" s="91"/>
      <c r="H43" s="91"/>
      <c r="I43" s="91"/>
      <c r="J43" s="91"/>
      <c r="K43" s="91"/>
      <c r="L43" s="91"/>
      <c r="M43" s="91"/>
      <c r="N43" s="91"/>
      <c r="O43" s="91"/>
      <c r="P43" s="91"/>
      <c r="Q43" s="91"/>
      <c r="R43" s="91"/>
      <c r="S43" s="91"/>
      <c r="T43" s="91"/>
      <c r="U43" s="91"/>
      <c r="V43" s="150"/>
      <c r="W43" s="91"/>
      <c r="X43" s="155"/>
      <c r="Y43" s="91"/>
      <c r="Z43" s="91"/>
      <c r="AA43" s="91"/>
      <c r="AB43" s="91"/>
      <c r="AC43" s="91"/>
      <c r="AD43" s="91"/>
      <c r="AE43" s="91"/>
      <c r="AF43" s="91"/>
      <c r="AG43" s="91"/>
      <c r="AH43" s="91"/>
      <c r="AI43" s="91"/>
      <c r="AJ43" s="91"/>
      <c r="AK43" s="91"/>
      <c r="AL43" s="91"/>
      <c r="AM43" s="91"/>
      <c r="AN43" s="91"/>
      <c r="AO43" s="91"/>
      <c r="AP43" s="91"/>
      <c r="AQ43" s="91"/>
      <c r="AR43" s="91"/>
      <c r="AS43" s="91"/>
      <c r="AT43" s="150"/>
    </row>
    <row r="44" spans="2:46" ht="15" thickBot="1" x14ac:dyDescent="0.35">
      <c r="B44" s="156"/>
      <c r="C44" s="157"/>
      <c r="D44" s="157"/>
      <c r="E44" s="157"/>
      <c r="F44" s="157"/>
      <c r="G44" s="157"/>
      <c r="H44" s="157"/>
      <c r="I44" s="157"/>
      <c r="J44" s="157"/>
      <c r="K44" s="157"/>
      <c r="L44" s="157"/>
      <c r="M44" s="157"/>
      <c r="N44" s="157"/>
      <c r="O44" s="157"/>
      <c r="P44" s="157"/>
      <c r="Q44" s="157"/>
      <c r="R44" s="157"/>
      <c r="S44" s="157"/>
      <c r="T44" s="157"/>
      <c r="U44" s="157"/>
      <c r="V44" s="158"/>
      <c r="W44" s="91"/>
      <c r="X44" s="156"/>
      <c r="Y44" s="157"/>
      <c r="Z44" s="157"/>
      <c r="AA44" s="157"/>
      <c r="AB44" s="157"/>
      <c r="AC44" s="157"/>
      <c r="AD44" s="157"/>
      <c r="AE44" s="157"/>
      <c r="AF44" s="157"/>
      <c r="AG44" s="157"/>
      <c r="AH44" s="157"/>
      <c r="AI44" s="157"/>
      <c r="AJ44" s="157"/>
      <c r="AK44" s="157"/>
      <c r="AL44" s="157"/>
      <c r="AM44" s="157"/>
      <c r="AN44" s="157"/>
      <c r="AO44" s="157"/>
      <c r="AP44" s="157"/>
      <c r="AQ44" s="157"/>
      <c r="AR44" s="157"/>
      <c r="AS44" s="157"/>
      <c r="AT44" s="158"/>
    </row>
    <row r="45" spans="2:46" s="197" customFormat="1" ht="15" thickTop="1" x14ac:dyDescent="0.3">
      <c r="B45" s="194"/>
      <c r="C45" s="194"/>
      <c r="D45" s="194"/>
      <c r="E45" s="194"/>
      <c r="F45" s="194"/>
      <c r="G45" s="194"/>
      <c r="H45" s="194"/>
      <c r="I45" s="194"/>
      <c r="J45" s="194"/>
      <c r="K45" s="194"/>
      <c r="L45" s="194"/>
      <c r="M45" s="194"/>
      <c r="N45" s="194"/>
      <c r="O45" s="194"/>
      <c r="P45" s="194"/>
      <c r="Q45" s="194"/>
      <c r="R45" s="194"/>
      <c r="S45" s="194"/>
      <c r="T45" s="194"/>
      <c r="U45" s="194"/>
      <c r="V45" s="194"/>
      <c r="W45" s="194"/>
      <c r="X45" s="194"/>
      <c r="Y45" s="194"/>
      <c r="Z45" s="194"/>
      <c r="AA45" s="194"/>
      <c r="AB45" s="194"/>
      <c r="AC45" s="194"/>
      <c r="AD45" s="194"/>
      <c r="AE45" s="194"/>
      <c r="AF45" s="194"/>
      <c r="AG45" s="194"/>
      <c r="AH45" s="194"/>
      <c r="AI45" s="194"/>
      <c r="AJ45" s="194"/>
      <c r="AK45" s="194"/>
      <c r="AL45" s="194"/>
      <c r="AM45" s="194"/>
      <c r="AN45" s="194"/>
      <c r="AO45" s="194"/>
      <c r="AP45" s="194"/>
      <c r="AQ45" s="194"/>
      <c r="AR45" s="194"/>
      <c r="AS45" s="194"/>
      <c r="AT45" s="194"/>
    </row>
    <row r="46" spans="2:46" s="197" customFormat="1" x14ac:dyDescent="0.3"/>
    <row r="47" spans="2:46" s="197" customFormat="1" x14ac:dyDescent="0.3"/>
    <row r="48" spans="2:46" s="197" customFormat="1" x14ac:dyDescent="0.3"/>
    <row r="49" s="197" customFormat="1" x14ac:dyDescent="0.3"/>
    <row r="50" s="197" customFormat="1" x14ac:dyDescent="0.3"/>
    <row r="51" s="197" customFormat="1" x14ac:dyDescent="0.3"/>
    <row r="52" s="197" customFormat="1" x14ac:dyDescent="0.3"/>
    <row r="53" s="197" customFormat="1" x14ac:dyDescent="0.3"/>
    <row r="54" s="197" customFormat="1" x14ac:dyDescent="0.3"/>
    <row r="55" s="197" customFormat="1" x14ac:dyDescent="0.3"/>
    <row r="56" s="197" customFormat="1" x14ac:dyDescent="0.3"/>
    <row r="57" s="197" customFormat="1" x14ac:dyDescent="0.3"/>
    <row r="58" s="197" customFormat="1" x14ac:dyDescent="0.3"/>
    <row r="59" s="197" customFormat="1" x14ac:dyDescent="0.3"/>
    <row r="60" s="197" customFormat="1" x14ac:dyDescent="0.3"/>
    <row r="61" s="197" customFormat="1" x14ac:dyDescent="0.3"/>
    <row r="62" s="197" customFormat="1" x14ac:dyDescent="0.3"/>
    <row r="63" s="197" customFormat="1" x14ac:dyDescent="0.3"/>
    <row r="64" s="197" customFormat="1" x14ac:dyDescent="0.3"/>
    <row r="65" s="197" customFormat="1" x14ac:dyDescent="0.3"/>
    <row r="66" s="197" customFormat="1" x14ac:dyDescent="0.3"/>
    <row r="67" s="197" customFormat="1" x14ac:dyDescent="0.3"/>
    <row r="68" s="197" customFormat="1" x14ac:dyDescent="0.3"/>
    <row r="69" s="197" customFormat="1" x14ac:dyDescent="0.3"/>
    <row r="70" s="197" customFormat="1" x14ac:dyDescent="0.3"/>
    <row r="71" s="197" customFormat="1" x14ac:dyDescent="0.3"/>
    <row r="72" s="197" customFormat="1" x14ac:dyDescent="0.3"/>
    <row r="73" s="197" customFormat="1" x14ac:dyDescent="0.3"/>
    <row r="74" s="197" customFormat="1" x14ac:dyDescent="0.3"/>
    <row r="75" s="197" customFormat="1" x14ac:dyDescent="0.3"/>
    <row r="76" s="197" customFormat="1" x14ac:dyDescent="0.3"/>
    <row r="77" s="197" customFormat="1" x14ac:dyDescent="0.3"/>
    <row r="78" s="197" customFormat="1" x14ac:dyDescent="0.3"/>
    <row r="79" s="197" customFormat="1" x14ac:dyDescent="0.3"/>
    <row r="80" s="197" customFormat="1" x14ac:dyDescent="0.3"/>
    <row r="81" s="197" customFormat="1" x14ac:dyDescent="0.3"/>
    <row r="82" s="197" customFormat="1" x14ac:dyDescent="0.3"/>
    <row r="83" s="197" customFormat="1" x14ac:dyDescent="0.3"/>
    <row r="84" s="197" customFormat="1" x14ac:dyDescent="0.3"/>
    <row r="85" s="197" customFormat="1" x14ac:dyDescent="0.3"/>
    <row r="86" s="197" customFormat="1" x14ac:dyDescent="0.3"/>
    <row r="87" s="197" customFormat="1" x14ac:dyDescent="0.3"/>
    <row r="88" s="197" customFormat="1" x14ac:dyDescent="0.3"/>
    <row r="89" s="197" customFormat="1" x14ac:dyDescent="0.3"/>
    <row r="90" s="197" customFormat="1" x14ac:dyDescent="0.3"/>
    <row r="91" s="197" customFormat="1" x14ac:dyDescent="0.3"/>
    <row r="92" s="197" customFormat="1" x14ac:dyDescent="0.3"/>
    <row r="93" s="197" customFormat="1" x14ac:dyDescent="0.3"/>
    <row r="94" s="197" customFormat="1" x14ac:dyDescent="0.3"/>
    <row r="95" s="197" customFormat="1" x14ac:dyDescent="0.3"/>
    <row r="96" s="197" customFormat="1" x14ac:dyDescent="0.3"/>
    <row r="97" s="197" customFormat="1" x14ac:dyDescent="0.3"/>
    <row r="98" s="197" customFormat="1" x14ac:dyDescent="0.3"/>
    <row r="99" s="197" customFormat="1" x14ac:dyDescent="0.3"/>
    <row r="100" s="197" customFormat="1" x14ac:dyDescent="0.3"/>
    <row r="101" s="197" customFormat="1" x14ac:dyDescent="0.3"/>
    <row r="102" s="197" customFormat="1" x14ac:dyDescent="0.3"/>
    <row r="103" s="197" customFormat="1" x14ac:dyDescent="0.3"/>
    <row r="104" s="197" customFormat="1" x14ac:dyDescent="0.3"/>
    <row r="105" s="197" customFormat="1" x14ac:dyDescent="0.3"/>
    <row r="106" s="197" customFormat="1" x14ac:dyDescent="0.3"/>
    <row r="107" s="197" customFormat="1" x14ac:dyDescent="0.3"/>
    <row r="108" s="197" customFormat="1" x14ac:dyDescent="0.3"/>
    <row r="109" s="197" customFormat="1" x14ac:dyDescent="0.3"/>
    <row r="110" s="197" customFormat="1" x14ac:dyDescent="0.3"/>
    <row r="111" s="197" customFormat="1" x14ac:dyDescent="0.3"/>
    <row r="112" s="197" customFormat="1" x14ac:dyDescent="0.3"/>
    <row r="113" s="197" customFormat="1" x14ac:dyDescent="0.3"/>
    <row r="114" s="197" customFormat="1" x14ac:dyDescent="0.3"/>
    <row r="115" s="197" customFormat="1" x14ac:dyDescent="0.3"/>
    <row r="116" s="197" customFormat="1" x14ac:dyDescent="0.3"/>
    <row r="117" s="197" customFormat="1" x14ac:dyDescent="0.3"/>
    <row r="118" s="197" customFormat="1" x14ac:dyDescent="0.3"/>
    <row r="119" s="197" customFormat="1" x14ac:dyDescent="0.3"/>
    <row r="120" s="197" customFormat="1" x14ac:dyDescent="0.3"/>
    <row r="121" s="197" customFormat="1" x14ac:dyDescent="0.3"/>
    <row r="122" s="197" customFormat="1" x14ac:dyDescent="0.3"/>
    <row r="123" s="197" customFormat="1" x14ac:dyDescent="0.3"/>
    <row r="124" s="197" customFormat="1" x14ac:dyDescent="0.3"/>
    <row r="125" s="197" customFormat="1" x14ac:dyDescent="0.3"/>
    <row r="126" s="197" customFormat="1" x14ac:dyDescent="0.3"/>
    <row r="127" s="197" customFormat="1" x14ac:dyDescent="0.3"/>
    <row r="128" s="197" customFormat="1" x14ac:dyDescent="0.3"/>
    <row r="129" s="197" customFormat="1" x14ac:dyDescent="0.3"/>
    <row r="130" s="197" customFormat="1" x14ac:dyDescent="0.3"/>
    <row r="131" s="197" customFormat="1" x14ac:dyDescent="0.3"/>
    <row r="132" s="197" customFormat="1" x14ac:dyDescent="0.3"/>
    <row r="133" s="197" customFormat="1" x14ac:dyDescent="0.3"/>
    <row r="134" s="197" customFormat="1" x14ac:dyDescent="0.3"/>
    <row r="135" s="197" customFormat="1" x14ac:dyDescent="0.3"/>
    <row r="136" s="197" customFormat="1" x14ac:dyDescent="0.3"/>
    <row r="137" s="197" customFormat="1" x14ac:dyDescent="0.3"/>
    <row r="138" s="197" customFormat="1" x14ac:dyDescent="0.3"/>
    <row r="139" s="197" customFormat="1" x14ac:dyDescent="0.3"/>
    <row r="140" s="197" customFormat="1" x14ac:dyDescent="0.3"/>
    <row r="141" s="197" customFormat="1" x14ac:dyDescent="0.3"/>
    <row r="142" s="197" customFormat="1" x14ac:dyDescent="0.3"/>
    <row r="143" s="197" customFormat="1" x14ac:dyDescent="0.3"/>
    <row r="144" s="197" customFormat="1" x14ac:dyDescent="0.3"/>
    <row r="145" s="197" customFormat="1" x14ac:dyDescent="0.3"/>
    <row r="146" s="197" customFormat="1" x14ac:dyDescent="0.3"/>
    <row r="147" s="197" customFormat="1" x14ac:dyDescent="0.3"/>
    <row r="148" s="197" customFormat="1" x14ac:dyDescent="0.3"/>
    <row r="149" s="197" customFormat="1" x14ac:dyDescent="0.3"/>
    <row r="150" s="197" customFormat="1" x14ac:dyDescent="0.3"/>
    <row r="151" s="197" customFormat="1" x14ac:dyDescent="0.3"/>
    <row r="152" s="197" customFormat="1" x14ac:dyDescent="0.3"/>
    <row r="153" s="197" customFormat="1" x14ac:dyDescent="0.3"/>
    <row r="154" s="197" customFormat="1" x14ac:dyDescent="0.3"/>
    <row r="155" s="197" customFormat="1" x14ac:dyDescent="0.3"/>
    <row r="156" s="197" customFormat="1" x14ac:dyDescent="0.3"/>
    <row r="157" s="197" customFormat="1" x14ac:dyDescent="0.3"/>
    <row r="158" s="197" customFormat="1" x14ac:dyDescent="0.3"/>
    <row r="159" s="197" customFormat="1" x14ac:dyDescent="0.3"/>
    <row r="160" s="197" customFormat="1" x14ac:dyDescent="0.3"/>
    <row r="161" s="197" customFormat="1" x14ac:dyDescent="0.3"/>
    <row r="162" s="197" customFormat="1" x14ac:dyDescent="0.3"/>
    <row r="163" s="197" customFormat="1" x14ac:dyDescent="0.3"/>
    <row r="164" s="197" customFormat="1" x14ac:dyDescent="0.3"/>
    <row r="165" s="197" customFormat="1" x14ac:dyDescent="0.3"/>
    <row r="166" s="197" customFormat="1" x14ac:dyDescent="0.3"/>
    <row r="167" s="197" customFormat="1" x14ac:dyDescent="0.3"/>
    <row r="168" s="197" customFormat="1" x14ac:dyDescent="0.3"/>
    <row r="169" s="197" customFormat="1" x14ac:dyDescent="0.3"/>
    <row r="170" s="197" customFormat="1" x14ac:dyDescent="0.3"/>
    <row r="171" s="197" customFormat="1" x14ac:dyDescent="0.3"/>
    <row r="172" s="197" customFormat="1" x14ac:dyDescent="0.3"/>
    <row r="173" s="197" customFormat="1" x14ac:dyDescent="0.3"/>
    <row r="174" s="197" customFormat="1" x14ac:dyDescent="0.3"/>
    <row r="175" s="197" customFormat="1" x14ac:dyDescent="0.3"/>
    <row r="176" s="197" customFormat="1" x14ac:dyDescent="0.3"/>
    <row r="177" s="197" customFormat="1" x14ac:dyDescent="0.3"/>
    <row r="178" s="197" customFormat="1" x14ac:dyDescent="0.3"/>
    <row r="179" s="197" customFormat="1" x14ac:dyDescent="0.3"/>
    <row r="180" s="197" customFormat="1" x14ac:dyDescent="0.3"/>
    <row r="181" s="197" customFormat="1" x14ac:dyDescent="0.3"/>
    <row r="182" s="197" customFormat="1" x14ac:dyDescent="0.3"/>
    <row r="183" s="197" customFormat="1" x14ac:dyDescent="0.3"/>
    <row r="184" s="197" customFormat="1" x14ac:dyDescent="0.3"/>
    <row r="185" s="197" customFormat="1" x14ac:dyDescent="0.3"/>
    <row r="186" s="197" customFormat="1" x14ac:dyDescent="0.3"/>
    <row r="187" s="197" customFormat="1" x14ac:dyDescent="0.3"/>
    <row r="188" s="197" customFormat="1" x14ac:dyDescent="0.3"/>
    <row r="189" s="197" customFormat="1" x14ac:dyDescent="0.3"/>
    <row r="190" s="197" customFormat="1" x14ac:dyDescent="0.3"/>
    <row r="191" s="197" customFormat="1" x14ac:dyDescent="0.3"/>
    <row r="192" s="197" customFormat="1" x14ac:dyDescent="0.3"/>
    <row r="193" s="197" customFormat="1" x14ac:dyDescent="0.3"/>
    <row r="194" s="197" customFormat="1" x14ac:dyDescent="0.3"/>
    <row r="195" s="197" customFormat="1" x14ac:dyDescent="0.3"/>
    <row r="196" s="197" customFormat="1" x14ac:dyDescent="0.3"/>
    <row r="197" s="197" customFormat="1" x14ac:dyDescent="0.3"/>
    <row r="198" s="197" customFormat="1" x14ac:dyDescent="0.3"/>
    <row r="199" s="197" customFormat="1" x14ac:dyDescent="0.3"/>
    <row r="200" s="197" customFormat="1" x14ac:dyDescent="0.3"/>
  </sheetData>
  <sheetProtection selectLockedCells="1" selectUnlockedCells="1"/>
  <customSheetViews>
    <customSheetView guid="{273071D3-FB9C-4EEE-9E66-E5AF33BB4F07}" showGridLines="0" showRowCol="0" state="hidden">
      <selection activeCell="AV18" sqref="AV18"/>
      <pageMargins left="0.24" right="0.06" top="0.39" bottom="0.14000000000000001" header="0.28000000000000003" footer="0.1"/>
      <pageSetup paperSize="9" scale="90" orientation="landscape" horizontalDpi="300" verticalDpi="300" r:id="rId1"/>
    </customSheetView>
    <customSheetView guid="{8E5F44A5-282F-4805-BE8E-D8C2603F6F93}" showGridLines="0" showRowCol="0" state="hidden">
      <selection activeCell="AV18" sqref="AV18"/>
      <pageMargins left="0.24" right="0.06" top="0.39" bottom="0.14000000000000001" header="0.28000000000000003" footer="0.1"/>
      <pageSetup paperSize="9" scale="90" orientation="landscape" horizontalDpi="300" verticalDpi="300" r:id="rId2"/>
    </customSheetView>
    <customSheetView guid="{41A2F7D9-820C-42B6-9554-4F6DCEAAE92D}" showGridLines="0" showRowCol="0" state="hidden">
      <selection activeCell="AV18" sqref="AV18"/>
      <pageMargins left="0.24" right="0.06" top="0.39" bottom="0.14000000000000001" header="0.28000000000000003" footer="0.1"/>
      <pageSetup paperSize="9" scale="90" orientation="landscape" horizontalDpi="300" verticalDpi="300" r:id="rId3"/>
    </customSheetView>
    <customSheetView guid="{E5021683-C8A4-4A05-B358-A7846A6BB2DB}" showGridLines="0" showRowCol="0" topLeftCell="A19">
      <selection activeCell="AJ5" sqref="AJ5"/>
      <pageMargins left="0.24" right="0.06" top="0.39" bottom="0.14000000000000001" header="0.28000000000000003" footer="0.1"/>
      <pageSetup paperSize="9" scale="90" orientation="landscape" horizontalDpi="300" verticalDpi="300" r:id="rId4"/>
    </customSheetView>
    <customSheetView guid="{404D0739-D685-4D16-97F7-FD0448EBF6FA}" showGridLines="0" showRowCol="0">
      <selection activeCell="K24" sqref="K24:N24"/>
      <pageMargins left="0.34" right="0.13" top="0.59" bottom="0.15" header="0.28000000000000003" footer="0.1"/>
      <pageSetup paperSize="9" scale="85" orientation="landscape" horizontalDpi="300" verticalDpi="300" r:id="rId5"/>
    </customSheetView>
    <customSheetView guid="{251BCA92-4A2D-4049-8601-34286741627A}" showGridLines="0" showRowCol="0">
      <selection activeCell="Q19" sqref="Q19"/>
      <pageMargins left="0.35" right="0.13" top="0.53" bottom="0.15" header="0.28000000000000003" footer="0.1"/>
      <pageSetup paperSize="9" scale="82" orientation="landscape" horizontalDpi="300" verticalDpi="300" r:id="rId6"/>
    </customSheetView>
    <customSheetView guid="{63E57F7B-AFB9-4A4F-BEE9-A87886FE080E}" showGridLines="0" showRowCol="0">
      <selection activeCell="Q19" sqref="Q19"/>
      <pageMargins left="0.35" right="0.13" top="0.53" bottom="0.15" header="0.28000000000000003" footer="0.1"/>
      <pageSetup paperSize="9" scale="82" orientation="landscape" horizontalDpi="300" verticalDpi="300" r:id="rId7"/>
    </customSheetView>
    <customSheetView guid="{45332106-F8B0-418B-85FB-E7866DCCFF19}" showGridLines="0" showRowCol="0">
      <selection activeCell="Q19" sqref="Q19"/>
      <pageMargins left="0.35" right="0.13" top="0.53" bottom="0.15" header="0.28000000000000003" footer="0.1"/>
      <pageSetup paperSize="9" scale="82" orientation="landscape" horizontalDpi="300" verticalDpi="300" r:id="rId8"/>
    </customSheetView>
    <customSheetView guid="{A4554EAF-6521-4F63-ACD6-CAABB50734DB}" showGridLines="0" showRowCol="0">
      <selection activeCell="AJ5" sqref="AJ5"/>
      <pageMargins left="0.24" right="0.06" top="0.39" bottom="0.14000000000000001" header="0.28000000000000003" footer="0.1"/>
      <pageSetup paperSize="9" scale="90" orientation="landscape" horizontalDpi="300" verticalDpi="300" r:id="rId9"/>
    </customSheetView>
    <customSheetView guid="{9AC6DA92-C651-431E-B4B1-E1078971B466}" showGridLines="0" showRowCol="0">
      <selection activeCell="AJ5" sqref="AJ5"/>
      <pageMargins left="0.24" right="0.06" top="0.39" bottom="0.14000000000000001" header="0.28000000000000003" footer="0.1"/>
      <pageSetup paperSize="9" scale="90" orientation="landscape" horizontalDpi="300" verticalDpi="300" r:id="rId10"/>
    </customSheetView>
    <customSheetView guid="{ABC4C9E3-EC83-4012-B44A-3DB3905ECA7F}" showGridLines="0" showRowCol="0" state="hidden">
      <selection activeCell="AV18" sqref="AV18"/>
      <pageMargins left="0.24" right="0.06" top="0.39" bottom="0.14000000000000001" header="0.28000000000000003" footer="0.1"/>
      <pageSetup paperSize="9" scale="90" orientation="landscape" horizontalDpi="300" verticalDpi="300" r:id="rId11"/>
    </customSheetView>
    <customSheetView guid="{F9CAC060-9643-4698-8DD2-B638981AFFFB}" showGridLines="0" showRowCol="0" state="hidden">
      <selection activeCell="AV18" sqref="AV18"/>
      <pageMargins left="0.24" right="0.06" top="0.39" bottom="0.14000000000000001" header="0.28000000000000003" footer="0.1"/>
      <pageSetup paperSize="9" scale="90" orientation="landscape" horizontalDpi="300" verticalDpi="300" r:id="rId12"/>
    </customSheetView>
  </customSheetViews>
  <mergeCells count="45">
    <mergeCell ref="AQ18:AT18"/>
    <mergeCell ref="F18:G18"/>
    <mergeCell ref="H18:I18"/>
    <mergeCell ref="N18:O18"/>
    <mergeCell ref="F13:I13"/>
    <mergeCell ref="AL18:AN18"/>
    <mergeCell ref="AJ18:AK18"/>
    <mergeCell ref="AG18:AI18"/>
    <mergeCell ref="Q9:U9"/>
    <mergeCell ref="AC9:AI9"/>
    <mergeCell ref="AO9:AS9"/>
    <mergeCell ref="J13:L13"/>
    <mergeCell ref="M13:U13"/>
    <mergeCell ref="AA24:AO24"/>
    <mergeCell ref="B11:C11"/>
    <mergeCell ref="N11:T12"/>
    <mergeCell ref="B2:U2"/>
    <mergeCell ref="H3:O3"/>
    <mergeCell ref="Y3:AT3"/>
    <mergeCell ref="P5:U5"/>
    <mergeCell ref="D6:I6"/>
    <mergeCell ref="Q6:U6"/>
    <mergeCell ref="AB6:AH6"/>
    <mergeCell ref="X2:AT2"/>
    <mergeCell ref="O6:P6"/>
    <mergeCell ref="AP6:AS6"/>
    <mergeCell ref="D11:I12"/>
    <mergeCell ref="D7:I7"/>
    <mergeCell ref="D9:I9"/>
    <mergeCell ref="F19:I19"/>
    <mergeCell ref="L19:O19"/>
    <mergeCell ref="Q19:S19"/>
    <mergeCell ref="AL38:AT38"/>
    <mergeCell ref="AC20:AS20"/>
    <mergeCell ref="C25:G25"/>
    <mergeCell ref="H25:K25"/>
    <mergeCell ref="L25:O25"/>
    <mergeCell ref="P25:Q25"/>
    <mergeCell ref="R25:U25"/>
    <mergeCell ref="D27:T27"/>
    <mergeCell ref="F29:J29"/>
    <mergeCell ref="L29:O29"/>
    <mergeCell ref="P29:T29"/>
    <mergeCell ref="AQ22:AT22"/>
    <mergeCell ref="AB22:AP22"/>
  </mergeCells>
  <pageMargins left="0.24" right="0.06" top="0.39" bottom="0.14000000000000001" header="0.28000000000000003" footer="0.1"/>
  <pageSetup paperSize="9" scale="90" orientation="landscape" horizontalDpi="300" verticalDpi="300" r:id="rId13"/>
  <ignoredErrors>
    <ignoredError sqref="H15" formula="1"/>
  </ignoredErrors>
  <drawing r:id="rId14"/>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7030A0"/>
  </sheetPr>
  <dimension ref="A1:CE297"/>
  <sheetViews>
    <sheetView showGridLines="0" showRowColHeaders="0" workbookViewId="0">
      <selection activeCell="R13" sqref="R13"/>
    </sheetView>
  </sheetViews>
  <sheetFormatPr defaultRowHeight="14.4" x14ac:dyDescent="0.3"/>
  <cols>
    <col min="1" max="1" width="5" style="197" customWidth="1"/>
    <col min="2" max="2" width="5.77734375" customWidth="1"/>
    <col min="3" max="3" width="10.33203125" customWidth="1"/>
    <col min="4" max="4" width="3.109375" customWidth="1"/>
    <col min="5" max="5" width="11" customWidth="1"/>
    <col min="6" max="6" width="6" customWidth="1"/>
    <col min="7" max="7" width="12.6640625" customWidth="1"/>
    <col min="8" max="8" width="14.77734375" customWidth="1"/>
    <col min="9" max="9" width="4.21875" customWidth="1"/>
    <col min="10" max="10" width="5.88671875" customWidth="1"/>
    <col min="11" max="11" width="7.21875" customWidth="1"/>
    <col min="12" max="12" width="10.77734375" customWidth="1"/>
    <col min="13" max="13" width="5.77734375" customWidth="1"/>
    <col min="14" max="14" width="3.21875" style="197" customWidth="1"/>
    <col min="15" max="83" width="9.109375" style="197" customWidth="1"/>
  </cols>
  <sheetData>
    <row r="1" spans="1:15" s="197" customFormat="1" ht="22.5" customHeight="1" x14ac:dyDescent="0.3">
      <c r="A1" s="207"/>
      <c r="B1" s="207"/>
      <c r="C1" s="207"/>
      <c r="D1" s="207"/>
      <c r="E1" s="207"/>
      <c r="F1" s="207"/>
      <c r="G1" s="207"/>
      <c r="H1" s="207"/>
      <c r="I1" s="207"/>
      <c r="J1" s="207"/>
      <c r="K1" s="207"/>
      <c r="L1" s="207"/>
      <c r="M1" s="207"/>
      <c r="N1" s="208"/>
      <c r="O1" s="209"/>
    </row>
    <row r="2" spans="1:15" ht="17.399999999999999" x14ac:dyDescent="0.3">
      <c r="A2" s="207"/>
      <c r="B2" s="829" t="s">
        <v>194</v>
      </c>
      <c r="C2" s="829"/>
      <c r="D2" s="829"/>
      <c r="E2" s="829"/>
      <c r="F2" s="829"/>
      <c r="G2" s="829"/>
      <c r="H2" s="829"/>
      <c r="I2" s="829"/>
      <c r="J2" s="829"/>
      <c r="K2" s="829"/>
      <c r="L2" s="829"/>
      <c r="M2" s="829"/>
      <c r="N2" s="211"/>
      <c r="O2" s="209"/>
    </row>
    <row r="3" spans="1:15" ht="15.6" x14ac:dyDescent="0.3">
      <c r="A3" s="207"/>
      <c r="B3" s="830" t="s">
        <v>195</v>
      </c>
      <c r="C3" s="830"/>
      <c r="D3" s="830"/>
      <c r="E3" s="830"/>
      <c r="F3" s="830"/>
      <c r="G3" s="830"/>
      <c r="H3" s="830"/>
      <c r="I3" s="830"/>
      <c r="J3" s="830"/>
      <c r="K3" s="830"/>
      <c r="L3" s="830"/>
      <c r="M3" s="830"/>
      <c r="N3" s="212"/>
      <c r="O3" s="209"/>
    </row>
    <row r="4" spans="1:15" ht="15.6" x14ac:dyDescent="0.3">
      <c r="A4" s="207"/>
      <c r="B4" s="10"/>
      <c r="C4" s="10"/>
      <c r="D4" s="10"/>
      <c r="E4" s="10"/>
      <c r="F4" s="10"/>
      <c r="G4" s="10"/>
      <c r="H4" s="10"/>
      <c r="I4" s="10"/>
      <c r="J4" s="10"/>
      <c r="K4" s="10"/>
      <c r="L4" s="10"/>
      <c r="M4" s="10"/>
      <c r="N4" s="212"/>
      <c r="O4" s="209"/>
    </row>
    <row r="5" spans="1:15" ht="15.6" x14ac:dyDescent="0.3">
      <c r="A5" s="207"/>
      <c r="B5" s="10"/>
      <c r="C5" s="10"/>
      <c r="D5" s="10"/>
      <c r="E5" s="10"/>
      <c r="F5" s="10"/>
      <c r="G5" s="10"/>
      <c r="H5" s="10"/>
      <c r="I5" s="10"/>
      <c r="J5" s="10"/>
      <c r="K5" s="10"/>
      <c r="L5" s="10"/>
      <c r="M5" s="10"/>
      <c r="N5" s="212"/>
      <c r="O5" s="209"/>
    </row>
    <row r="6" spans="1:15" ht="15.6" x14ac:dyDescent="0.3">
      <c r="A6" s="207"/>
      <c r="B6" s="10"/>
      <c r="C6" s="10"/>
      <c r="D6" s="10"/>
      <c r="E6" s="10"/>
      <c r="F6" s="10"/>
      <c r="G6" s="10"/>
      <c r="H6" s="10"/>
      <c r="I6" s="10"/>
      <c r="J6" s="10"/>
      <c r="K6" s="10"/>
      <c r="L6" s="10"/>
      <c r="M6" s="10"/>
      <c r="N6" s="212"/>
      <c r="O6" s="209"/>
    </row>
    <row r="7" spans="1:15" ht="18.75" customHeight="1" x14ac:dyDescent="0.3">
      <c r="A7" s="207"/>
      <c r="B7" s="834" t="s">
        <v>215</v>
      </c>
      <c r="C7" s="834"/>
      <c r="D7" s="25" t="s">
        <v>43</v>
      </c>
      <c r="E7" s="833" t="e">
        <f>DATA!#REF!</f>
        <v>#REF!</v>
      </c>
      <c r="F7" s="833"/>
      <c r="G7" s="833"/>
      <c r="H7" s="833"/>
      <c r="I7" s="833"/>
      <c r="J7" s="11" t="s">
        <v>196</v>
      </c>
      <c r="K7" s="11"/>
      <c r="L7" s="831">
        <f ca="1">DATA!AS119</f>
        <v>45872</v>
      </c>
      <c r="M7" s="831"/>
      <c r="N7" s="208"/>
      <c r="O7" s="218"/>
    </row>
    <row r="8" spans="1:15" x14ac:dyDescent="0.3">
      <c r="A8" s="207"/>
      <c r="B8" s="835" t="s">
        <v>426</v>
      </c>
      <c r="C8" s="835"/>
      <c r="D8" s="25" t="s">
        <v>43</v>
      </c>
      <c r="E8" s="832" t="str">
        <f>DATA!E21</f>
        <v>M.Sc</v>
      </c>
      <c r="F8" s="832"/>
      <c r="G8" s="832"/>
      <c r="H8" s="219"/>
      <c r="I8" s="12"/>
      <c r="J8" s="12"/>
      <c r="K8" s="12"/>
      <c r="L8" s="9"/>
      <c r="M8" s="9"/>
      <c r="N8" s="208"/>
      <c r="O8" s="209"/>
    </row>
    <row r="9" spans="1:15" ht="20.25" customHeight="1" thickBot="1" x14ac:dyDescent="0.35">
      <c r="A9" s="207"/>
      <c r="B9" s="837" t="s">
        <v>57</v>
      </c>
      <c r="C9" s="837"/>
      <c r="D9" s="25" t="s">
        <v>43</v>
      </c>
      <c r="E9" s="836" t="str">
        <f>CONCATENATE(DATA!U150,", ",DATA!V150,", ",DATA!E19,"")</f>
        <v>Headmaster, ZP High School, Peapully</v>
      </c>
      <c r="F9" s="836"/>
      <c r="G9" s="836"/>
      <c r="H9" s="836"/>
      <c r="I9" s="836"/>
      <c r="J9" s="836"/>
      <c r="K9" s="836"/>
      <c r="L9" s="14"/>
      <c r="M9" s="14"/>
      <c r="N9" s="213"/>
      <c r="O9" s="214"/>
    </row>
    <row r="10" spans="1:15" ht="27" customHeight="1" x14ac:dyDescent="0.3">
      <c r="A10" s="207"/>
      <c r="B10" s="15" t="s">
        <v>197</v>
      </c>
      <c r="C10" s="16" t="s">
        <v>198</v>
      </c>
      <c r="D10" s="815" t="s">
        <v>199</v>
      </c>
      <c r="E10" s="815"/>
      <c r="F10" s="815"/>
      <c r="G10" s="43" t="s">
        <v>0</v>
      </c>
      <c r="H10" s="43" t="s">
        <v>428</v>
      </c>
      <c r="I10" s="815" t="s">
        <v>200</v>
      </c>
      <c r="J10" s="815"/>
      <c r="K10" s="815"/>
      <c r="L10" s="809" t="s">
        <v>201</v>
      </c>
      <c r="M10" s="809"/>
      <c r="N10" s="208"/>
      <c r="O10" s="209"/>
    </row>
    <row r="11" spans="1:15" x14ac:dyDescent="0.3">
      <c r="A11" s="207"/>
      <c r="B11" s="816">
        <v>1</v>
      </c>
      <c r="C11" s="817" t="str">
        <f>DATA!M13</f>
        <v>093800230</v>
      </c>
      <c r="D11" s="842" t="str">
        <f>CONCATENATE(DATA!Z136,DATA!F7)</f>
        <v>Sri.C Ramanjaneyulu</v>
      </c>
      <c r="E11" s="842"/>
      <c r="F11" s="842"/>
      <c r="G11" s="838" t="str">
        <f>DATA!AB126</f>
        <v>S.A.(P.S.)</v>
      </c>
      <c r="H11" s="838" t="e">
        <f>DATA!#REF!</f>
        <v>#REF!</v>
      </c>
      <c r="I11" s="822" t="e">
        <f>DATA!#REF!</f>
        <v>#REF!</v>
      </c>
      <c r="J11" s="823"/>
      <c r="K11" s="824"/>
      <c r="L11" s="818">
        <f ca="1">Bill!AA21</f>
        <v>1814</v>
      </c>
      <c r="M11" s="819"/>
      <c r="N11" s="208"/>
      <c r="O11" s="209"/>
    </row>
    <row r="12" spans="1:15" ht="54.75" customHeight="1" x14ac:dyDescent="0.3">
      <c r="A12" s="207"/>
      <c r="B12" s="816"/>
      <c r="C12" s="817"/>
      <c r="D12" s="842"/>
      <c r="E12" s="842"/>
      <c r="F12" s="842"/>
      <c r="G12" s="839"/>
      <c r="H12" s="839"/>
      <c r="I12" s="825"/>
      <c r="J12" s="826"/>
      <c r="K12" s="827"/>
      <c r="L12" s="820"/>
      <c r="M12" s="821"/>
      <c r="N12" s="208"/>
      <c r="O12" s="209"/>
    </row>
    <row r="13" spans="1:15" ht="22.5" customHeight="1" thickBot="1" x14ac:dyDescent="0.35">
      <c r="A13" s="207"/>
      <c r="B13" s="17"/>
      <c r="C13" s="828" t="s">
        <v>44</v>
      </c>
      <c r="D13" s="828"/>
      <c r="E13" s="828"/>
      <c r="F13" s="828"/>
      <c r="G13" s="828"/>
      <c r="H13" s="828"/>
      <c r="I13" s="828"/>
      <c r="J13" s="828"/>
      <c r="K13" s="828"/>
      <c r="L13" s="812">
        <f ca="1">SUM($L11:$L12)</f>
        <v>1814</v>
      </c>
      <c r="M13" s="813"/>
      <c r="N13" s="208"/>
      <c r="O13" s="209"/>
    </row>
    <row r="14" spans="1:15" ht="16.2" x14ac:dyDescent="0.3">
      <c r="A14" s="207"/>
      <c r="B14" s="18"/>
      <c r="C14" s="19"/>
      <c r="D14" s="19"/>
      <c r="E14" s="19"/>
      <c r="F14" s="19"/>
      <c r="G14" s="19"/>
      <c r="H14" s="19"/>
      <c r="I14" s="20"/>
      <c r="J14" s="20"/>
      <c r="K14" s="20"/>
      <c r="L14" s="21"/>
      <c r="M14" s="20"/>
      <c r="N14" s="208"/>
      <c r="O14" s="209"/>
    </row>
    <row r="15" spans="1:15" x14ac:dyDescent="0.3">
      <c r="A15" s="207"/>
      <c r="B15" s="22" t="s">
        <v>202</v>
      </c>
      <c r="C15" s="22"/>
      <c r="D15" s="798" t="str">
        <f ca="1">DATA!AR147</f>
        <v xml:space="preserve">  One Thousand Eight Hundred and Fourteen rupees only </v>
      </c>
      <c r="E15" s="798"/>
      <c r="F15" s="798"/>
      <c r="G15" s="798"/>
      <c r="H15" s="798"/>
      <c r="I15" s="798"/>
      <c r="J15" s="798"/>
      <c r="K15" s="798"/>
      <c r="L15" s="798"/>
      <c r="M15" s="798"/>
      <c r="N15" s="208"/>
      <c r="O15" s="209"/>
    </row>
    <row r="16" spans="1:15" ht="17.399999999999999" x14ac:dyDescent="0.3">
      <c r="A16" s="207"/>
      <c r="B16" s="23"/>
      <c r="C16" s="25"/>
      <c r="D16" s="25"/>
      <c r="E16" s="13"/>
      <c r="F16" s="13"/>
      <c r="G16" s="9"/>
      <c r="H16" s="9"/>
      <c r="I16" s="9"/>
      <c r="J16" s="9"/>
      <c r="K16" s="9"/>
      <c r="L16" s="9"/>
      <c r="M16" s="9"/>
      <c r="N16" s="208"/>
      <c r="O16" s="209"/>
    </row>
    <row r="17" spans="1:15" ht="18" x14ac:dyDescent="0.3">
      <c r="A17" s="207"/>
      <c r="B17" s="23"/>
      <c r="C17" s="45"/>
      <c r="D17" s="45"/>
      <c r="E17" s="44"/>
      <c r="F17" s="24"/>
      <c r="G17" s="9"/>
      <c r="H17" s="9"/>
      <c r="I17" s="9"/>
      <c r="J17" s="9"/>
      <c r="K17" s="9"/>
      <c r="L17" s="9"/>
      <c r="M17" s="9"/>
      <c r="N17" s="208"/>
      <c r="O17" s="209"/>
    </row>
    <row r="18" spans="1:15" x14ac:dyDescent="0.3">
      <c r="A18" s="207"/>
      <c r="B18" s="9"/>
      <c r="C18" s="25"/>
      <c r="D18" s="25"/>
      <c r="E18" s="9"/>
      <c r="F18" s="9"/>
      <c r="G18" s="9"/>
      <c r="H18" s="9"/>
      <c r="I18" s="9"/>
      <c r="J18" s="9"/>
      <c r="K18" s="22"/>
      <c r="L18" s="22"/>
      <c r="M18" s="9"/>
      <c r="N18" s="208"/>
      <c r="O18" s="209"/>
    </row>
    <row r="19" spans="1:15" x14ac:dyDescent="0.3">
      <c r="A19" s="207"/>
      <c r="B19" s="25" t="s">
        <v>203</v>
      </c>
      <c r="C19" s="25"/>
      <c r="D19" s="25"/>
      <c r="E19" s="26"/>
      <c r="F19" s="26"/>
      <c r="G19" s="9"/>
      <c r="H19" s="9"/>
      <c r="I19" s="22" t="s">
        <v>204</v>
      </c>
      <c r="J19" s="9"/>
      <c r="K19" s="9"/>
      <c r="L19" s="9"/>
      <c r="M19" s="9"/>
      <c r="N19" s="208"/>
      <c r="O19" s="209"/>
    </row>
    <row r="20" spans="1:15" x14ac:dyDescent="0.3">
      <c r="A20" s="207"/>
      <c r="B20" s="25"/>
      <c r="C20" s="25"/>
      <c r="D20" s="25"/>
      <c r="E20" s="26"/>
      <c r="F20" s="26"/>
      <c r="G20" s="9"/>
      <c r="H20" s="9"/>
      <c r="I20" s="9"/>
      <c r="J20" s="9"/>
      <c r="K20" s="9"/>
      <c r="L20" s="9"/>
      <c r="M20" s="9"/>
      <c r="N20" s="208"/>
      <c r="O20" s="209"/>
    </row>
    <row r="21" spans="1:15" x14ac:dyDescent="0.3">
      <c r="A21" s="207"/>
      <c r="B21" s="25"/>
      <c r="C21" s="25"/>
      <c r="D21" s="25"/>
      <c r="E21" s="26"/>
      <c r="F21" s="26"/>
      <c r="G21" s="9"/>
      <c r="H21" s="9"/>
      <c r="I21" s="9"/>
      <c r="J21" s="9"/>
      <c r="K21" s="9"/>
      <c r="L21" s="9"/>
      <c r="M21" s="9"/>
      <c r="N21" s="208"/>
      <c r="O21" s="209"/>
    </row>
    <row r="22" spans="1:15" x14ac:dyDescent="0.3">
      <c r="A22" s="207"/>
      <c r="B22" s="25"/>
      <c r="C22" s="25"/>
      <c r="D22" s="25"/>
      <c r="E22" s="26"/>
      <c r="F22" s="26"/>
      <c r="G22" s="9"/>
      <c r="H22" s="9"/>
      <c r="I22" s="9"/>
      <c r="J22" s="9"/>
      <c r="K22" s="9"/>
      <c r="L22" s="9"/>
      <c r="M22" s="9"/>
      <c r="N22" s="208"/>
      <c r="O22" s="209"/>
    </row>
    <row r="23" spans="1:15" ht="17.399999999999999" x14ac:dyDescent="0.3">
      <c r="A23" s="207"/>
      <c r="B23" s="814" t="s">
        <v>205</v>
      </c>
      <c r="C23" s="814"/>
      <c r="D23" s="814"/>
      <c r="E23" s="814"/>
      <c r="F23" s="814"/>
      <c r="G23" s="814"/>
      <c r="H23" s="814"/>
      <c r="I23" s="814"/>
      <c r="J23" s="814"/>
      <c r="K23" s="814"/>
      <c r="L23" s="814"/>
      <c r="M23" s="814"/>
      <c r="N23" s="215"/>
      <c r="O23" s="209"/>
    </row>
    <row r="24" spans="1:15" x14ac:dyDescent="0.3">
      <c r="A24" s="207"/>
      <c r="B24" s="806" t="s">
        <v>206</v>
      </c>
      <c r="C24" s="806"/>
      <c r="D24" s="806"/>
      <c r="E24" s="806"/>
      <c r="F24" s="806"/>
      <c r="G24" s="806"/>
      <c r="H24" s="806"/>
      <c r="I24" s="806"/>
      <c r="J24" s="806"/>
      <c r="K24" s="806"/>
      <c r="L24" s="806"/>
      <c r="M24" s="806"/>
      <c r="N24" s="216"/>
      <c r="O24" s="209"/>
    </row>
    <row r="25" spans="1:15" x14ac:dyDescent="0.3">
      <c r="A25" s="207"/>
      <c r="B25" s="806" t="s">
        <v>207</v>
      </c>
      <c r="C25" s="806"/>
      <c r="D25" s="806"/>
      <c r="E25" s="806"/>
      <c r="F25" s="806"/>
      <c r="G25" s="806"/>
      <c r="H25" s="806"/>
      <c r="I25" s="806"/>
      <c r="J25" s="806"/>
      <c r="K25" s="806"/>
      <c r="L25" s="806"/>
      <c r="M25" s="806"/>
      <c r="N25" s="216"/>
      <c r="O25" s="209"/>
    </row>
    <row r="26" spans="1:15" x14ac:dyDescent="0.3">
      <c r="A26" s="207"/>
      <c r="B26" s="27"/>
      <c r="C26" s="27"/>
      <c r="D26" s="27"/>
      <c r="E26" s="27"/>
      <c r="F26" s="27"/>
      <c r="G26" s="27"/>
      <c r="H26" s="27"/>
      <c r="I26" s="27"/>
      <c r="J26" s="27"/>
      <c r="K26" s="27"/>
      <c r="L26" s="27"/>
      <c r="M26" s="27"/>
      <c r="N26" s="216"/>
      <c r="O26" s="209"/>
    </row>
    <row r="27" spans="1:15" x14ac:dyDescent="0.3">
      <c r="A27" s="207"/>
      <c r="B27" s="27"/>
      <c r="C27" s="27"/>
      <c r="D27" s="27"/>
      <c r="E27" s="27"/>
      <c r="F27" s="27"/>
      <c r="G27" s="9"/>
      <c r="H27" s="9"/>
      <c r="I27" s="9"/>
      <c r="J27" s="9"/>
      <c r="K27" s="9"/>
      <c r="L27" s="9"/>
      <c r="M27" s="9"/>
      <c r="N27" s="208"/>
      <c r="O27" s="209"/>
    </row>
    <row r="28" spans="1:15" x14ac:dyDescent="0.3">
      <c r="A28" s="207"/>
      <c r="B28" s="804" t="s">
        <v>208</v>
      </c>
      <c r="C28" s="804"/>
      <c r="D28" s="25" t="s">
        <v>43</v>
      </c>
      <c r="E28" s="28" t="str">
        <f>E8</f>
        <v>M.Sc</v>
      </c>
      <c r="F28" s="29"/>
      <c r="G28" s="9"/>
      <c r="H28" s="9"/>
      <c r="I28" s="9"/>
      <c r="J28" s="1"/>
      <c r="K28" s="30" t="s">
        <v>209</v>
      </c>
      <c r="L28" s="9"/>
      <c r="M28" s="9"/>
      <c r="N28" s="208"/>
      <c r="O28" s="209"/>
    </row>
    <row r="29" spans="1:15" ht="15" customHeight="1" x14ac:dyDescent="0.3">
      <c r="A29" s="207"/>
      <c r="B29" s="805" t="s">
        <v>210</v>
      </c>
      <c r="C29" s="805"/>
      <c r="D29" s="25" t="s">
        <v>43</v>
      </c>
      <c r="E29" s="30" t="str">
        <f>CONCATENATE(DATA!AA136, DATA!F17,",",DATA!U157,".",",",DATA!V157,".")</f>
        <v>Sri.K Chandra Sekhar Rao,.,.</v>
      </c>
      <c r="F29" s="9"/>
      <c r="G29" s="9"/>
      <c r="H29" s="9"/>
      <c r="I29" s="9"/>
      <c r="J29" s="1"/>
      <c r="K29" s="28" t="s">
        <v>211</v>
      </c>
      <c r="L29" s="803"/>
      <c r="M29" s="803"/>
      <c r="N29" s="208"/>
      <c r="O29" s="209"/>
    </row>
    <row r="30" spans="1:15" ht="18" customHeight="1" x14ac:dyDescent="0.3">
      <c r="A30" s="207"/>
      <c r="B30" s="810" t="s">
        <v>57</v>
      </c>
      <c r="C30" s="810"/>
      <c r="D30" s="25" t="s">
        <v>43</v>
      </c>
      <c r="E30" s="805" t="str">
        <f>E9</f>
        <v>Headmaster, ZP High School, Peapully</v>
      </c>
      <c r="F30" s="805"/>
      <c r="G30" s="805"/>
      <c r="H30" s="805"/>
      <c r="I30" s="805"/>
      <c r="J30" s="805"/>
      <c r="K30" s="31"/>
      <c r="L30" s="44"/>
      <c r="M30" s="44"/>
      <c r="N30" s="208"/>
      <c r="O30" s="209"/>
    </row>
    <row r="31" spans="1:15" x14ac:dyDescent="0.3">
      <c r="A31" s="207"/>
      <c r="B31" s="804" t="s">
        <v>212</v>
      </c>
      <c r="C31" s="804"/>
      <c r="D31" s="25" t="s">
        <v>43</v>
      </c>
      <c r="E31" s="811" t="e">
        <f>E7</f>
        <v>#REF!</v>
      </c>
      <c r="F31" s="811"/>
      <c r="G31" s="811"/>
      <c r="H31" s="811"/>
      <c r="I31" s="811"/>
      <c r="J31" s="811"/>
      <c r="K31" s="30" t="s">
        <v>213</v>
      </c>
      <c r="L31" s="45" t="str">
        <f>DATA!M13</f>
        <v>093800230</v>
      </c>
      <c r="M31" s="9"/>
      <c r="N31" s="208"/>
      <c r="O31" s="209"/>
    </row>
    <row r="32" spans="1:15" ht="15" thickBot="1" x14ac:dyDescent="0.35">
      <c r="A32" s="207"/>
      <c r="B32" s="840" t="s">
        <v>428</v>
      </c>
      <c r="C32" s="840"/>
      <c r="D32" s="28" t="s">
        <v>43</v>
      </c>
      <c r="E32" s="841" t="e">
        <f>DATA!#REF!</f>
        <v>#REF!</v>
      </c>
      <c r="F32" s="841"/>
      <c r="G32" s="841"/>
      <c r="H32" s="9"/>
      <c r="I32" s="9"/>
      <c r="J32" s="9"/>
      <c r="K32" s="9"/>
      <c r="L32" s="9"/>
      <c r="M32" s="9"/>
      <c r="N32" s="208"/>
      <c r="O32" s="209"/>
    </row>
    <row r="33" spans="1:15" ht="27.75" customHeight="1" x14ac:dyDescent="0.3">
      <c r="A33" s="196"/>
      <c r="B33" s="32" t="s">
        <v>214</v>
      </c>
      <c r="C33" s="807" t="s">
        <v>215</v>
      </c>
      <c r="D33" s="808"/>
      <c r="E33" s="808"/>
      <c r="F33" s="808"/>
      <c r="G33" s="808" t="s">
        <v>216</v>
      </c>
      <c r="H33" s="808"/>
      <c r="I33" s="808"/>
      <c r="J33" s="808"/>
      <c r="K33" s="808"/>
      <c r="L33" s="809" t="s">
        <v>217</v>
      </c>
      <c r="M33" s="809"/>
      <c r="N33" s="208"/>
      <c r="O33" s="209"/>
    </row>
    <row r="34" spans="1:15" ht="55.5" customHeight="1" x14ac:dyDescent="0.3">
      <c r="A34" s="207"/>
      <c r="B34" s="33">
        <v>1</v>
      </c>
      <c r="C34" s="791" t="e">
        <f>E31</f>
        <v>#REF!</v>
      </c>
      <c r="D34" s="792"/>
      <c r="E34" s="792"/>
      <c r="F34" s="793"/>
      <c r="G34" s="794" t="str">
        <f ca="1">CONCATENATE(" AAS Arrears"," ( ",DATA!W195," years "," ) ",DATA!Z136,DATA!F7,", ",DATA!AB126,".")</f>
        <v xml:space="preserve"> AAS Arrears ( 12 years  ) Sri.C Ramanjaneyulu, S.A.(P.S.).</v>
      </c>
      <c r="H34" s="795"/>
      <c r="I34" s="795"/>
      <c r="J34" s="795"/>
      <c r="K34" s="796"/>
      <c r="L34" s="797">
        <f ca="1">Bill!AA21</f>
        <v>1814</v>
      </c>
      <c r="M34" s="797"/>
      <c r="N34" s="208"/>
      <c r="O34" s="209"/>
    </row>
    <row r="35" spans="1:15" ht="22.5" customHeight="1" thickBot="1" x14ac:dyDescent="0.35">
      <c r="A35" s="207"/>
      <c r="B35" s="34"/>
      <c r="C35" s="800"/>
      <c r="D35" s="800"/>
      <c r="E35" s="800"/>
      <c r="F35" s="800"/>
      <c r="G35" s="801" t="s">
        <v>44</v>
      </c>
      <c r="H35" s="801"/>
      <c r="I35" s="801"/>
      <c r="J35" s="801"/>
      <c r="K35" s="801"/>
      <c r="L35" s="802">
        <f ca="1">$L$34</f>
        <v>1814</v>
      </c>
      <c r="M35" s="802"/>
      <c r="N35" s="208"/>
      <c r="O35" s="209"/>
    </row>
    <row r="36" spans="1:15" x14ac:dyDescent="0.3">
      <c r="A36" s="207"/>
      <c r="B36" s="35"/>
      <c r="C36" s="36"/>
      <c r="D36" s="36"/>
      <c r="E36" s="36"/>
      <c r="F36" s="36"/>
      <c r="G36" s="37"/>
      <c r="H36" s="37"/>
      <c r="I36" s="37"/>
      <c r="J36" s="37"/>
      <c r="K36" s="37"/>
      <c r="L36" s="38"/>
      <c r="M36" s="38"/>
      <c r="N36" s="208"/>
      <c r="O36" s="209"/>
    </row>
    <row r="37" spans="1:15" x14ac:dyDescent="0.3">
      <c r="A37" s="207"/>
      <c r="B37" s="39" t="s">
        <v>338</v>
      </c>
      <c r="C37" s="9"/>
      <c r="D37" s="798" t="str">
        <f ca="1">D15</f>
        <v xml:space="preserve">  One Thousand Eight Hundred and Fourteen rupees only </v>
      </c>
      <c r="E37" s="798"/>
      <c r="F37" s="798"/>
      <c r="G37" s="798"/>
      <c r="H37" s="798"/>
      <c r="I37" s="798"/>
      <c r="J37" s="798"/>
      <c r="K37" s="798"/>
      <c r="L37" s="798"/>
      <c r="M37" s="798"/>
      <c r="N37" s="208"/>
      <c r="O37" s="209"/>
    </row>
    <row r="38" spans="1:15" x14ac:dyDescent="0.3">
      <c r="A38" s="207"/>
      <c r="B38" s="39"/>
      <c r="C38" s="9"/>
      <c r="D38" s="40"/>
      <c r="E38" s="40"/>
      <c r="F38" s="40"/>
      <c r="G38" s="40"/>
      <c r="H38" s="40"/>
      <c r="I38" s="40"/>
      <c r="J38" s="40"/>
      <c r="K38" s="40"/>
      <c r="L38" s="40"/>
      <c r="M38" s="40"/>
      <c r="N38" s="208"/>
      <c r="O38" s="209"/>
    </row>
    <row r="39" spans="1:15" x14ac:dyDescent="0.3">
      <c r="A39" s="207"/>
      <c r="B39" s="39"/>
      <c r="C39" s="9"/>
      <c r="D39" s="40"/>
      <c r="E39" s="40"/>
      <c r="F39" s="40"/>
      <c r="G39" s="40"/>
      <c r="H39" s="40"/>
      <c r="I39" s="40"/>
      <c r="J39" s="40"/>
      <c r="K39" s="40"/>
      <c r="L39" s="40"/>
      <c r="M39" s="40"/>
      <c r="N39" s="208"/>
      <c r="O39" s="209"/>
    </row>
    <row r="40" spans="1:15" x14ac:dyDescent="0.3">
      <c r="A40" s="207"/>
      <c r="B40" s="45"/>
      <c r="C40" s="45"/>
      <c r="D40" s="45"/>
      <c r="E40" s="45"/>
      <c r="F40" s="45"/>
      <c r="G40" s="9"/>
      <c r="H40" s="9"/>
      <c r="I40" s="9"/>
      <c r="J40" s="9"/>
      <c r="K40" s="9"/>
      <c r="L40" s="9"/>
      <c r="M40" s="9"/>
      <c r="N40" s="208"/>
      <c r="O40" s="209"/>
    </row>
    <row r="41" spans="1:15" x14ac:dyDescent="0.3">
      <c r="A41" s="207"/>
      <c r="B41" s="28"/>
      <c r="C41" s="9"/>
      <c r="D41" s="9"/>
      <c r="E41" s="9"/>
      <c r="F41" s="9"/>
      <c r="G41" s="9"/>
      <c r="H41" s="9"/>
      <c r="I41" s="9"/>
      <c r="J41" s="9"/>
      <c r="K41" s="9"/>
      <c r="L41" s="9"/>
      <c r="M41" s="9"/>
      <c r="N41" s="208"/>
      <c r="O41" s="209"/>
    </row>
    <row r="42" spans="1:15" x14ac:dyDescent="0.3">
      <c r="A42" s="207"/>
      <c r="B42" s="25" t="s">
        <v>203</v>
      </c>
      <c r="C42" s="25"/>
      <c r="D42" s="25"/>
      <c r="E42" s="9"/>
      <c r="F42" s="9"/>
      <c r="G42" s="9"/>
      <c r="H42" s="9"/>
      <c r="I42" s="799" t="s">
        <v>204</v>
      </c>
      <c r="J42" s="799"/>
      <c r="K42" s="799"/>
      <c r="L42" s="799"/>
      <c r="M42" s="799"/>
      <c r="N42" s="208"/>
      <c r="O42" s="209"/>
    </row>
    <row r="43" spans="1:15" x14ac:dyDescent="0.3">
      <c r="A43" s="207"/>
      <c r="B43" s="9"/>
      <c r="C43" s="9"/>
      <c r="D43" s="9"/>
      <c r="E43" s="9"/>
      <c r="F43" s="9"/>
      <c r="G43" s="9"/>
      <c r="H43" s="9"/>
      <c r="I43" s="9"/>
      <c r="J43" s="9"/>
      <c r="K43" s="9"/>
      <c r="L43" s="9"/>
      <c r="M43" s="9"/>
      <c r="N43" s="208"/>
      <c r="O43" s="209"/>
    </row>
    <row r="44" spans="1:15" s="197" customFormat="1" x14ac:dyDescent="0.3">
      <c r="A44" s="210"/>
      <c r="B44" s="210"/>
      <c r="C44" s="210"/>
      <c r="D44" s="210"/>
      <c r="E44" s="210"/>
      <c r="F44" s="210"/>
      <c r="G44" s="210"/>
      <c r="H44" s="210"/>
      <c r="I44" s="210"/>
      <c r="J44" s="210"/>
      <c r="K44" s="210"/>
      <c r="L44" s="210"/>
      <c r="M44" s="210"/>
      <c r="N44" s="209"/>
      <c r="O44" s="209"/>
    </row>
    <row r="45" spans="1:15" s="197" customFormat="1" x14ac:dyDescent="0.3">
      <c r="A45" s="209"/>
      <c r="B45" s="217"/>
      <c r="C45" s="217"/>
      <c r="D45" s="217"/>
      <c r="E45" s="217"/>
      <c r="F45" s="217"/>
      <c r="G45" s="217"/>
      <c r="H45" s="217"/>
      <c r="I45" s="217"/>
      <c r="J45" s="217"/>
      <c r="K45" s="217"/>
      <c r="L45" s="217"/>
      <c r="M45" s="217"/>
      <c r="N45" s="209"/>
      <c r="O45" s="209"/>
    </row>
    <row r="46" spans="1:15" s="197" customFormat="1" x14ac:dyDescent="0.3">
      <c r="A46" s="209"/>
      <c r="B46" s="209"/>
      <c r="C46" s="209"/>
      <c r="D46" s="209"/>
      <c r="E46" s="209"/>
      <c r="F46" s="209"/>
      <c r="G46" s="209"/>
      <c r="H46" s="209"/>
      <c r="I46" s="209"/>
      <c r="J46" s="209"/>
      <c r="K46" s="209"/>
      <c r="L46" s="209"/>
      <c r="M46" s="209"/>
      <c r="N46" s="209"/>
      <c r="O46" s="209"/>
    </row>
    <row r="47" spans="1:15" s="197" customFormat="1" x14ac:dyDescent="0.3">
      <c r="A47" s="209"/>
      <c r="B47" s="209"/>
      <c r="C47" s="209"/>
      <c r="D47" s="209"/>
      <c r="E47" s="209"/>
      <c r="F47" s="209"/>
      <c r="G47" s="209"/>
      <c r="H47" s="209"/>
      <c r="I47" s="209"/>
      <c r="J47" s="209"/>
      <c r="K47" s="209"/>
      <c r="L47" s="209"/>
      <c r="M47" s="209"/>
      <c r="N47" s="209"/>
      <c r="O47" s="209"/>
    </row>
    <row r="48" spans="1:15" s="197" customFormat="1" x14ac:dyDescent="0.3">
      <c r="A48" s="209"/>
      <c r="B48" s="209"/>
      <c r="C48" s="209"/>
      <c r="D48" s="209"/>
      <c r="E48" s="209"/>
      <c r="F48" s="209"/>
      <c r="G48" s="209"/>
      <c r="H48" s="209"/>
      <c r="I48" s="209"/>
      <c r="J48" s="209"/>
      <c r="K48" s="209"/>
      <c r="L48" s="209"/>
      <c r="M48" s="209"/>
      <c r="N48" s="209"/>
      <c r="O48" s="209"/>
    </row>
    <row r="49" s="197" customFormat="1" x14ac:dyDescent="0.3"/>
    <row r="50" s="197" customFormat="1" x14ac:dyDescent="0.3"/>
    <row r="51" s="197" customFormat="1" x14ac:dyDescent="0.3"/>
    <row r="52" s="197" customFormat="1" x14ac:dyDescent="0.3"/>
    <row r="53" s="197" customFormat="1" x14ac:dyDescent="0.3"/>
    <row r="54" s="197" customFormat="1" x14ac:dyDescent="0.3"/>
    <row r="55" s="197" customFormat="1" x14ac:dyDescent="0.3"/>
    <row r="56" s="197" customFormat="1" x14ac:dyDescent="0.3"/>
    <row r="57" s="197" customFormat="1" x14ac:dyDescent="0.3"/>
    <row r="58" s="197" customFormat="1" x14ac:dyDescent="0.3"/>
    <row r="59" s="197" customFormat="1" x14ac:dyDescent="0.3"/>
    <row r="60" s="197" customFormat="1" x14ac:dyDescent="0.3"/>
    <row r="61" s="197" customFormat="1" x14ac:dyDescent="0.3"/>
    <row r="62" s="197" customFormat="1" x14ac:dyDescent="0.3"/>
    <row r="63" s="197" customFormat="1" x14ac:dyDescent="0.3"/>
    <row r="64" s="197" customFormat="1" x14ac:dyDescent="0.3"/>
    <row r="65" s="197" customFormat="1" x14ac:dyDescent="0.3"/>
    <row r="66" s="197" customFormat="1" x14ac:dyDescent="0.3"/>
    <row r="67" s="197" customFormat="1" x14ac:dyDescent="0.3"/>
    <row r="68" s="197" customFormat="1" x14ac:dyDescent="0.3"/>
    <row r="69" s="197" customFormat="1" x14ac:dyDescent="0.3"/>
    <row r="70" s="197" customFormat="1" x14ac:dyDescent="0.3"/>
    <row r="71" s="197" customFormat="1" x14ac:dyDescent="0.3"/>
    <row r="72" s="197" customFormat="1" x14ac:dyDescent="0.3"/>
    <row r="73" s="197" customFormat="1" x14ac:dyDescent="0.3"/>
    <row r="74" s="197" customFormat="1" x14ac:dyDescent="0.3"/>
    <row r="75" s="197" customFormat="1" x14ac:dyDescent="0.3"/>
    <row r="76" s="197" customFormat="1" x14ac:dyDescent="0.3"/>
    <row r="77" s="197" customFormat="1" x14ac:dyDescent="0.3"/>
    <row r="78" s="197" customFormat="1" x14ac:dyDescent="0.3"/>
    <row r="79" s="197" customFormat="1" x14ac:dyDescent="0.3"/>
    <row r="80" s="197" customFormat="1" x14ac:dyDescent="0.3"/>
    <row r="81" s="197" customFormat="1" x14ac:dyDescent="0.3"/>
    <row r="82" s="197" customFormat="1" x14ac:dyDescent="0.3"/>
    <row r="83" s="197" customFormat="1" x14ac:dyDescent="0.3"/>
    <row r="84" s="197" customFormat="1" x14ac:dyDescent="0.3"/>
    <row r="85" s="197" customFormat="1" x14ac:dyDescent="0.3"/>
    <row r="86" s="197" customFormat="1" x14ac:dyDescent="0.3"/>
    <row r="87" s="197" customFormat="1" x14ac:dyDescent="0.3"/>
    <row r="88" s="197" customFormat="1" x14ac:dyDescent="0.3"/>
    <row r="89" s="197" customFormat="1" x14ac:dyDescent="0.3"/>
    <row r="90" s="197" customFormat="1" x14ac:dyDescent="0.3"/>
    <row r="91" s="197" customFormat="1" x14ac:dyDescent="0.3"/>
    <row r="92" s="197" customFormat="1" x14ac:dyDescent="0.3"/>
    <row r="93" s="197" customFormat="1" x14ac:dyDescent="0.3"/>
    <row r="94" s="197" customFormat="1" x14ac:dyDescent="0.3"/>
    <row r="95" s="197" customFormat="1" x14ac:dyDescent="0.3"/>
    <row r="96" s="197" customFormat="1" x14ac:dyDescent="0.3"/>
    <row r="97" s="197" customFormat="1" x14ac:dyDescent="0.3"/>
    <row r="98" s="197" customFormat="1" x14ac:dyDescent="0.3"/>
    <row r="99" s="197" customFormat="1" x14ac:dyDescent="0.3"/>
    <row r="100" s="197" customFormat="1" x14ac:dyDescent="0.3"/>
    <row r="101" s="197" customFormat="1" x14ac:dyDescent="0.3"/>
    <row r="102" s="197" customFormat="1" x14ac:dyDescent="0.3"/>
    <row r="103" s="197" customFormat="1" x14ac:dyDescent="0.3"/>
    <row r="104" s="197" customFormat="1" x14ac:dyDescent="0.3"/>
    <row r="105" s="197" customFormat="1" x14ac:dyDescent="0.3"/>
    <row r="106" s="197" customFormat="1" x14ac:dyDescent="0.3"/>
    <row r="107" s="197" customFormat="1" x14ac:dyDescent="0.3"/>
    <row r="108" s="197" customFormat="1" x14ac:dyDescent="0.3"/>
    <row r="109" s="197" customFormat="1" x14ac:dyDescent="0.3"/>
    <row r="110" s="197" customFormat="1" x14ac:dyDescent="0.3"/>
    <row r="111" s="197" customFormat="1" x14ac:dyDescent="0.3"/>
    <row r="112" s="197" customFormat="1" x14ac:dyDescent="0.3"/>
    <row r="113" s="197" customFormat="1" x14ac:dyDescent="0.3"/>
    <row r="114" s="197" customFormat="1" x14ac:dyDescent="0.3"/>
    <row r="115" s="197" customFormat="1" x14ac:dyDescent="0.3"/>
    <row r="116" s="197" customFormat="1" x14ac:dyDescent="0.3"/>
    <row r="117" s="197" customFormat="1" x14ac:dyDescent="0.3"/>
    <row r="118" s="197" customFormat="1" x14ac:dyDescent="0.3"/>
    <row r="119" s="197" customFormat="1" x14ac:dyDescent="0.3"/>
    <row r="120" s="197" customFormat="1" x14ac:dyDescent="0.3"/>
    <row r="121" s="197" customFormat="1" x14ac:dyDescent="0.3"/>
    <row r="122" s="197" customFormat="1" x14ac:dyDescent="0.3"/>
    <row r="123" s="197" customFormat="1" x14ac:dyDescent="0.3"/>
    <row r="124" s="197" customFormat="1" x14ac:dyDescent="0.3"/>
    <row r="125" s="197" customFormat="1" x14ac:dyDescent="0.3"/>
    <row r="126" s="197" customFormat="1" x14ac:dyDescent="0.3"/>
    <row r="127" s="197" customFormat="1" x14ac:dyDescent="0.3"/>
    <row r="128" s="197" customFormat="1" x14ac:dyDescent="0.3"/>
    <row r="129" s="197" customFormat="1" x14ac:dyDescent="0.3"/>
    <row r="130" s="197" customFormat="1" x14ac:dyDescent="0.3"/>
    <row r="131" s="197" customFormat="1" x14ac:dyDescent="0.3"/>
    <row r="132" s="197" customFormat="1" x14ac:dyDescent="0.3"/>
    <row r="133" s="197" customFormat="1" x14ac:dyDescent="0.3"/>
    <row r="134" s="197" customFormat="1" x14ac:dyDescent="0.3"/>
    <row r="135" s="197" customFormat="1" x14ac:dyDescent="0.3"/>
    <row r="136" s="197" customFormat="1" x14ac:dyDescent="0.3"/>
    <row r="137" s="197" customFormat="1" x14ac:dyDescent="0.3"/>
    <row r="138" s="197" customFormat="1" x14ac:dyDescent="0.3"/>
    <row r="139" s="197" customFormat="1" x14ac:dyDescent="0.3"/>
    <row r="140" s="197" customFormat="1" x14ac:dyDescent="0.3"/>
    <row r="141" s="197" customFormat="1" x14ac:dyDescent="0.3"/>
    <row r="142" s="197" customFormat="1" x14ac:dyDescent="0.3"/>
    <row r="143" s="197" customFormat="1" x14ac:dyDescent="0.3"/>
    <row r="144" s="197" customFormat="1" x14ac:dyDescent="0.3"/>
    <row r="145" s="197" customFormat="1" x14ac:dyDescent="0.3"/>
    <row r="146" s="197" customFormat="1" x14ac:dyDescent="0.3"/>
    <row r="147" s="197" customFormat="1" x14ac:dyDescent="0.3"/>
    <row r="148" s="197" customFormat="1" x14ac:dyDescent="0.3"/>
    <row r="149" s="197" customFormat="1" x14ac:dyDescent="0.3"/>
    <row r="150" s="197" customFormat="1" x14ac:dyDescent="0.3"/>
    <row r="151" s="197" customFormat="1" x14ac:dyDescent="0.3"/>
    <row r="152" s="197" customFormat="1" x14ac:dyDescent="0.3"/>
    <row r="153" s="197" customFormat="1" x14ac:dyDescent="0.3"/>
    <row r="154" s="197" customFormat="1" x14ac:dyDescent="0.3"/>
    <row r="155" s="197" customFormat="1" x14ac:dyDescent="0.3"/>
    <row r="156" s="197" customFormat="1" x14ac:dyDescent="0.3"/>
    <row r="157" s="197" customFormat="1" x14ac:dyDescent="0.3"/>
    <row r="158" s="197" customFormat="1" x14ac:dyDescent="0.3"/>
    <row r="159" s="197" customFormat="1" x14ac:dyDescent="0.3"/>
    <row r="160" s="197" customFormat="1" x14ac:dyDescent="0.3"/>
    <row r="161" s="197" customFormat="1" x14ac:dyDescent="0.3"/>
    <row r="162" s="197" customFormat="1" x14ac:dyDescent="0.3"/>
    <row r="163" s="197" customFormat="1" x14ac:dyDescent="0.3"/>
    <row r="164" s="197" customFormat="1" x14ac:dyDescent="0.3"/>
    <row r="165" s="197" customFormat="1" x14ac:dyDescent="0.3"/>
    <row r="166" s="197" customFormat="1" x14ac:dyDescent="0.3"/>
    <row r="167" s="197" customFormat="1" x14ac:dyDescent="0.3"/>
    <row r="168" s="197" customFormat="1" x14ac:dyDescent="0.3"/>
    <row r="169" s="197" customFormat="1" x14ac:dyDescent="0.3"/>
    <row r="170" s="197" customFormat="1" x14ac:dyDescent="0.3"/>
    <row r="171" s="197" customFormat="1" x14ac:dyDescent="0.3"/>
    <row r="172" s="197" customFormat="1" x14ac:dyDescent="0.3"/>
    <row r="173" s="197" customFormat="1" x14ac:dyDescent="0.3"/>
    <row r="174" s="197" customFormat="1" x14ac:dyDescent="0.3"/>
    <row r="175" s="197" customFormat="1" x14ac:dyDescent="0.3"/>
    <row r="176" s="197" customFormat="1" x14ac:dyDescent="0.3"/>
    <row r="177" s="197" customFormat="1" x14ac:dyDescent="0.3"/>
    <row r="178" s="197" customFormat="1" x14ac:dyDescent="0.3"/>
    <row r="179" s="197" customFormat="1" x14ac:dyDescent="0.3"/>
    <row r="180" s="197" customFormat="1" x14ac:dyDescent="0.3"/>
    <row r="181" s="197" customFormat="1" x14ac:dyDescent="0.3"/>
    <row r="182" s="197" customFormat="1" x14ac:dyDescent="0.3"/>
    <row r="183" s="197" customFormat="1" x14ac:dyDescent="0.3"/>
    <row r="184" s="197" customFormat="1" x14ac:dyDescent="0.3"/>
    <row r="185" s="197" customFormat="1" x14ac:dyDescent="0.3"/>
    <row r="186" s="197" customFormat="1" x14ac:dyDescent="0.3"/>
    <row r="187" s="197" customFormat="1" x14ac:dyDescent="0.3"/>
    <row r="188" s="197" customFormat="1" x14ac:dyDescent="0.3"/>
    <row r="189" s="197" customFormat="1" x14ac:dyDescent="0.3"/>
    <row r="190" s="197" customFormat="1" x14ac:dyDescent="0.3"/>
    <row r="191" s="197" customFormat="1" x14ac:dyDescent="0.3"/>
    <row r="192" s="197" customFormat="1" x14ac:dyDescent="0.3"/>
    <row r="193" s="197" customFormat="1" x14ac:dyDescent="0.3"/>
    <row r="194" s="197" customFormat="1" x14ac:dyDescent="0.3"/>
    <row r="195" s="197" customFormat="1" x14ac:dyDescent="0.3"/>
    <row r="196" s="197" customFormat="1" x14ac:dyDescent="0.3"/>
    <row r="197" s="197" customFormat="1" x14ac:dyDescent="0.3"/>
    <row r="198" s="197" customFormat="1" x14ac:dyDescent="0.3"/>
    <row r="199" s="197" customFormat="1" x14ac:dyDescent="0.3"/>
    <row r="200" s="197" customFormat="1" x14ac:dyDescent="0.3"/>
    <row r="201" s="197" customFormat="1" x14ac:dyDescent="0.3"/>
    <row r="202" s="197" customFormat="1" x14ac:dyDescent="0.3"/>
    <row r="203" s="197" customFormat="1" x14ac:dyDescent="0.3"/>
    <row r="204" s="197" customFormat="1" x14ac:dyDescent="0.3"/>
    <row r="205" s="197" customFormat="1" x14ac:dyDescent="0.3"/>
    <row r="206" s="197" customFormat="1" x14ac:dyDescent="0.3"/>
    <row r="207" s="197" customFormat="1" x14ac:dyDescent="0.3"/>
    <row r="208" s="197" customFormat="1" x14ac:dyDescent="0.3"/>
    <row r="209" s="197" customFormat="1" x14ac:dyDescent="0.3"/>
    <row r="210" s="197" customFormat="1" x14ac:dyDescent="0.3"/>
    <row r="211" s="197" customFormat="1" x14ac:dyDescent="0.3"/>
    <row r="212" s="197" customFormat="1" x14ac:dyDescent="0.3"/>
    <row r="213" s="197" customFormat="1" x14ac:dyDescent="0.3"/>
    <row r="214" s="197" customFormat="1" x14ac:dyDescent="0.3"/>
    <row r="215" s="197" customFormat="1" x14ac:dyDescent="0.3"/>
    <row r="216" s="197" customFormat="1" x14ac:dyDescent="0.3"/>
    <row r="217" s="197" customFormat="1" x14ac:dyDescent="0.3"/>
    <row r="218" s="197" customFormat="1" x14ac:dyDescent="0.3"/>
    <row r="219" s="197" customFormat="1" x14ac:dyDescent="0.3"/>
    <row r="220" s="197" customFormat="1" x14ac:dyDescent="0.3"/>
    <row r="221" s="197" customFormat="1" x14ac:dyDescent="0.3"/>
    <row r="222" s="197" customFormat="1" x14ac:dyDescent="0.3"/>
    <row r="223" s="197" customFormat="1" x14ac:dyDescent="0.3"/>
    <row r="224" s="197" customFormat="1" x14ac:dyDescent="0.3"/>
    <row r="225" s="197" customFormat="1" x14ac:dyDescent="0.3"/>
    <row r="226" s="197" customFormat="1" x14ac:dyDescent="0.3"/>
    <row r="227" s="197" customFormat="1" x14ac:dyDescent="0.3"/>
    <row r="228" s="197" customFormat="1" x14ac:dyDescent="0.3"/>
    <row r="229" s="197" customFormat="1" x14ac:dyDescent="0.3"/>
    <row r="230" s="197" customFormat="1" x14ac:dyDescent="0.3"/>
    <row r="231" s="197" customFormat="1" x14ac:dyDescent="0.3"/>
    <row r="232" s="197" customFormat="1" x14ac:dyDescent="0.3"/>
    <row r="233" s="197" customFormat="1" x14ac:dyDescent="0.3"/>
    <row r="234" s="197" customFormat="1" x14ac:dyDescent="0.3"/>
    <row r="235" s="197" customFormat="1" x14ac:dyDescent="0.3"/>
    <row r="236" s="197" customFormat="1" x14ac:dyDescent="0.3"/>
    <row r="237" s="197" customFormat="1" x14ac:dyDescent="0.3"/>
    <row r="238" s="197" customFormat="1" x14ac:dyDescent="0.3"/>
    <row r="239" s="197" customFormat="1" x14ac:dyDescent="0.3"/>
    <row r="240" s="197" customFormat="1" x14ac:dyDescent="0.3"/>
    <row r="241" s="197" customFormat="1" x14ac:dyDescent="0.3"/>
    <row r="242" s="197" customFormat="1" x14ac:dyDescent="0.3"/>
    <row r="243" s="197" customFormat="1" x14ac:dyDescent="0.3"/>
    <row r="244" s="197" customFormat="1" x14ac:dyDescent="0.3"/>
    <row r="245" s="197" customFormat="1" x14ac:dyDescent="0.3"/>
    <row r="246" s="197" customFormat="1" x14ac:dyDescent="0.3"/>
    <row r="247" s="197" customFormat="1" x14ac:dyDescent="0.3"/>
    <row r="248" s="197" customFormat="1" x14ac:dyDescent="0.3"/>
    <row r="249" s="197" customFormat="1" x14ac:dyDescent="0.3"/>
    <row r="250" s="197" customFormat="1" x14ac:dyDescent="0.3"/>
    <row r="251" s="197" customFormat="1" x14ac:dyDescent="0.3"/>
    <row r="252" s="197" customFormat="1" x14ac:dyDescent="0.3"/>
    <row r="253" s="197" customFormat="1" x14ac:dyDescent="0.3"/>
    <row r="254" s="197" customFormat="1" x14ac:dyDescent="0.3"/>
    <row r="255" s="197" customFormat="1" x14ac:dyDescent="0.3"/>
    <row r="256" s="197" customFormat="1" x14ac:dyDescent="0.3"/>
    <row r="257" s="197" customFormat="1" x14ac:dyDescent="0.3"/>
    <row r="258" s="197" customFormat="1" x14ac:dyDescent="0.3"/>
    <row r="259" s="197" customFormat="1" x14ac:dyDescent="0.3"/>
    <row r="260" s="197" customFormat="1" x14ac:dyDescent="0.3"/>
    <row r="261" s="197" customFormat="1" x14ac:dyDescent="0.3"/>
    <row r="262" s="197" customFormat="1" x14ac:dyDescent="0.3"/>
    <row r="263" s="197" customFormat="1" x14ac:dyDescent="0.3"/>
    <row r="264" s="197" customFormat="1" x14ac:dyDescent="0.3"/>
    <row r="265" s="197" customFormat="1" x14ac:dyDescent="0.3"/>
    <row r="266" s="197" customFormat="1" x14ac:dyDescent="0.3"/>
    <row r="267" s="197" customFormat="1" x14ac:dyDescent="0.3"/>
    <row r="268" s="197" customFormat="1" x14ac:dyDescent="0.3"/>
    <row r="269" s="197" customFormat="1" x14ac:dyDescent="0.3"/>
    <row r="270" s="197" customFormat="1" x14ac:dyDescent="0.3"/>
    <row r="271" s="197" customFormat="1" x14ac:dyDescent="0.3"/>
    <row r="272" s="197" customFormat="1" x14ac:dyDescent="0.3"/>
    <row r="273" s="197" customFormat="1" x14ac:dyDescent="0.3"/>
    <row r="274" s="197" customFormat="1" x14ac:dyDescent="0.3"/>
    <row r="275" s="197" customFormat="1" x14ac:dyDescent="0.3"/>
    <row r="276" s="197" customFormat="1" x14ac:dyDescent="0.3"/>
    <row r="277" s="197" customFormat="1" x14ac:dyDescent="0.3"/>
    <row r="278" s="197" customFormat="1" x14ac:dyDescent="0.3"/>
    <row r="279" s="197" customFormat="1" x14ac:dyDescent="0.3"/>
    <row r="280" s="197" customFormat="1" x14ac:dyDescent="0.3"/>
    <row r="281" s="197" customFormat="1" x14ac:dyDescent="0.3"/>
    <row r="282" s="197" customFormat="1" x14ac:dyDescent="0.3"/>
    <row r="283" s="197" customFormat="1" x14ac:dyDescent="0.3"/>
    <row r="284" s="197" customFormat="1" x14ac:dyDescent="0.3"/>
    <row r="285" s="197" customFormat="1" x14ac:dyDescent="0.3"/>
    <row r="286" s="197" customFormat="1" x14ac:dyDescent="0.3"/>
    <row r="287" s="197" customFormat="1" x14ac:dyDescent="0.3"/>
    <row r="288" s="197" customFormat="1" x14ac:dyDescent="0.3"/>
    <row r="289" s="197" customFormat="1" x14ac:dyDescent="0.3"/>
    <row r="290" s="197" customFormat="1" x14ac:dyDescent="0.3"/>
    <row r="291" s="197" customFormat="1" x14ac:dyDescent="0.3"/>
    <row r="292" s="197" customFormat="1" x14ac:dyDescent="0.3"/>
    <row r="293" s="197" customFormat="1" x14ac:dyDescent="0.3"/>
    <row r="294" s="197" customFormat="1" x14ac:dyDescent="0.3"/>
    <row r="295" s="197" customFormat="1" x14ac:dyDescent="0.3"/>
    <row r="296" s="197" customFormat="1" x14ac:dyDescent="0.3"/>
    <row r="297" s="197" customFormat="1" x14ac:dyDescent="0.3"/>
  </sheetData>
  <sheetProtection selectLockedCells="1"/>
  <customSheetViews>
    <customSheetView guid="{273071D3-FB9C-4EEE-9E66-E5AF33BB4F07}" showGridLines="0" showRowCol="0" state="hidden">
      <selection activeCell="R13" sqref="R13"/>
      <pageMargins left="0.49" right="0.35" top="0.42" bottom="0.38" header="0.25" footer="0.3"/>
      <pageSetup paperSize="9" scale="95" orientation="portrait" horizontalDpi="300" verticalDpi="300" r:id="rId1"/>
    </customSheetView>
    <customSheetView guid="{8E5F44A5-282F-4805-BE8E-D8C2603F6F93}" showGridLines="0" showRowCol="0" state="hidden">
      <selection activeCell="R13" sqref="R13"/>
      <pageMargins left="0.49" right="0.35" top="0.42" bottom="0.38" header="0.25" footer="0.3"/>
      <pageSetup paperSize="9" scale="95" orientation="portrait" horizontalDpi="300" verticalDpi="300" r:id="rId2"/>
    </customSheetView>
    <customSheetView guid="{41A2F7D9-820C-42B6-9554-4F6DCEAAE92D}" showGridLines="0" showRowCol="0" state="hidden">
      <selection activeCell="R13" sqref="R13"/>
      <pageMargins left="0.49" right="0.35" top="0.42" bottom="0.38" header="0.25" footer="0.3"/>
      <pageSetup paperSize="9" scale="95" orientation="portrait" horizontalDpi="300" verticalDpi="300" r:id="rId3"/>
    </customSheetView>
    <customSheetView guid="{E5021683-C8A4-4A05-B358-A7846A6BB2DB}" showPageBreaks="1" showGridLines="0" showRowCol="0" printArea="1" topLeftCell="A4">
      <selection activeCell="O7" sqref="O7"/>
      <pageMargins left="0.49" right="0.35" top="0.42" bottom="0.38" header="0.25" footer="0.3"/>
      <pageSetup paperSize="9" scale="95" orientation="portrait" horizontalDpi="300" verticalDpi="300" r:id="rId4"/>
    </customSheetView>
    <customSheetView guid="{404D0739-D685-4D16-97F7-FD0448EBF6FA}" showGridLines="0" showRowCol="0">
      <selection activeCell="S34" sqref="S34"/>
      <pageMargins left="0.44" right="0.35" top="0.42" bottom="0.38" header="0.25" footer="0.3"/>
      <pageSetup paperSize="9" scale="95" orientation="portrait" horizontalDpi="300" verticalDpi="300" r:id="rId5"/>
    </customSheetView>
    <customSheetView guid="{251BCA92-4A2D-4049-8601-34286741627A}" showGridLines="0" showRowCol="0">
      <selection activeCell="K10" sqref="K10:L10"/>
      <pageMargins left="0.44" right="0.35" top="0.19" bottom="0.25" header="0.4" footer="0.25"/>
      <pageSetup paperSize="9" scale="95" orientation="portrait" horizontalDpi="300" verticalDpi="300" r:id="rId6"/>
    </customSheetView>
    <customSheetView guid="{63E57F7B-AFB9-4A4F-BEE9-A87886FE080E}" showGridLines="0" showRowCol="0">
      <selection activeCell="K10" sqref="K10:L10"/>
      <pageMargins left="0.44" right="0.35" top="0.19" bottom="0.25" header="0.4" footer="0.25"/>
      <pageSetup paperSize="9" scale="95" orientation="portrait" horizontalDpi="300" verticalDpi="300" r:id="rId7"/>
    </customSheetView>
    <customSheetView guid="{45332106-F8B0-418B-85FB-E7866DCCFF19}" showGridLines="0" showRowCol="0">
      <selection activeCell="K10" sqref="K10:L10"/>
      <pageMargins left="0.44" right="0.35" top="0.19" bottom="0.25" header="0.4" footer="0.25"/>
      <pageSetup paperSize="9" scale="95" orientation="portrait" horizontalDpi="300" verticalDpi="300" r:id="rId8"/>
    </customSheetView>
    <customSheetView guid="{A4554EAF-6521-4F63-ACD6-CAABB50734DB}" showGridLines="0" showRowCol="0">
      <selection activeCell="N7" sqref="N7"/>
      <pageMargins left="0.44" right="0.35" top="0.42" bottom="0.38" header="0.25" footer="0.3"/>
      <pageSetup paperSize="9" orientation="portrait" horizontalDpi="300" verticalDpi="300" r:id="rId9"/>
    </customSheetView>
    <customSheetView guid="{9AC6DA92-C651-431E-B4B1-E1078971B466}" showGridLines="0" showRowCol="0">
      <selection activeCell="O7" sqref="O7"/>
      <pageMargins left="0.49" right="0.35" top="0.42" bottom="0.38" header="0.25" footer="0.3"/>
      <pageSetup paperSize="9" scale="95" orientation="portrait" horizontalDpi="300" verticalDpi="300" r:id="rId10"/>
    </customSheetView>
    <customSheetView guid="{ABC4C9E3-EC83-4012-B44A-3DB3905ECA7F}" showGridLines="0" showRowCol="0" state="hidden">
      <selection activeCell="R13" sqref="R13"/>
      <pageMargins left="0.49" right="0.35" top="0.42" bottom="0.38" header="0.25" footer="0.3"/>
      <pageSetup paperSize="9" scale="95" orientation="portrait" horizontalDpi="300" verticalDpi="300" r:id="rId11"/>
    </customSheetView>
    <customSheetView guid="{F9CAC060-9643-4698-8DD2-B638981AFFFB}" showGridLines="0" showRowCol="0" state="hidden">
      <selection activeCell="R13" sqref="R13"/>
      <pageMargins left="0.49" right="0.35" top="0.42" bottom="0.38" header="0.25" footer="0.3"/>
      <pageSetup paperSize="9" scale="95" orientation="portrait" horizontalDpi="300" verticalDpi="300" r:id="rId12"/>
    </customSheetView>
  </customSheetViews>
  <mergeCells count="45">
    <mergeCell ref="E9:K9"/>
    <mergeCell ref="B9:C9"/>
    <mergeCell ref="H11:H12"/>
    <mergeCell ref="B32:C32"/>
    <mergeCell ref="E32:G32"/>
    <mergeCell ref="D11:F12"/>
    <mergeCell ref="G11:G12"/>
    <mergeCell ref="B2:M2"/>
    <mergeCell ref="B3:M3"/>
    <mergeCell ref="L7:M7"/>
    <mergeCell ref="E8:G8"/>
    <mergeCell ref="E7:I7"/>
    <mergeCell ref="B7:C7"/>
    <mergeCell ref="B8:C8"/>
    <mergeCell ref="L13:M13"/>
    <mergeCell ref="D15:M15"/>
    <mergeCell ref="B23:M23"/>
    <mergeCell ref="B24:M24"/>
    <mergeCell ref="D10:F10"/>
    <mergeCell ref="I10:K10"/>
    <mergeCell ref="L10:M10"/>
    <mergeCell ref="B11:B12"/>
    <mergeCell ref="C11:C12"/>
    <mergeCell ref="L11:M12"/>
    <mergeCell ref="I11:K12"/>
    <mergeCell ref="C13:K13"/>
    <mergeCell ref="L29:M29"/>
    <mergeCell ref="B31:C31"/>
    <mergeCell ref="E30:J30"/>
    <mergeCell ref="B25:M25"/>
    <mergeCell ref="C33:F33"/>
    <mergeCell ref="G33:K33"/>
    <mergeCell ref="L33:M33"/>
    <mergeCell ref="B30:C30"/>
    <mergeCell ref="E31:J31"/>
    <mergeCell ref="B28:C28"/>
    <mergeCell ref="B29:C29"/>
    <mergeCell ref="C34:F34"/>
    <mergeCell ref="G34:K34"/>
    <mergeCell ref="L34:M34"/>
    <mergeCell ref="D37:M37"/>
    <mergeCell ref="I42:M42"/>
    <mergeCell ref="C35:F35"/>
    <mergeCell ref="G35:K35"/>
    <mergeCell ref="L35:M35"/>
  </mergeCells>
  <pageMargins left="0.49" right="0.35" top="0.42" bottom="0.38" header="0.25" footer="0.3"/>
  <pageSetup paperSize="9" scale="95" orientation="portrait" horizontalDpi="300" verticalDpi="300" r:id="rId13"/>
  <ignoredErrors>
    <ignoredError sqref="E31" unlockedFormula="1"/>
  </ignoredErrors>
  <drawing r:id="rId14"/>
  <legacyDrawing r:id="rId1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Q43"/>
  <sheetViews>
    <sheetView showGridLines="0" showRowColHeaders="0" workbookViewId="0">
      <selection activeCell="T11" sqref="T11"/>
    </sheetView>
  </sheetViews>
  <sheetFormatPr defaultRowHeight="14.4" x14ac:dyDescent="0.3"/>
  <cols>
    <col min="1" max="1" width="3.88671875" customWidth="1"/>
    <col min="2" max="2" width="5.88671875" customWidth="1"/>
    <col min="3" max="3" width="5.33203125" customWidth="1"/>
    <col min="4" max="4" width="4.6640625" customWidth="1"/>
    <col min="5" max="10" width="5.6640625" customWidth="1"/>
    <col min="11" max="11" width="6.21875" customWidth="1"/>
    <col min="12" max="12" width="5.6640625" customWidth="1"/>
    <col min="13" max="13" width="8.109375" customWidth="1"/>
    <col min="14" max="17" width="5.6640625" customWidth="1"/>
  </cols>
  <sheetData>
    <row r="1" spans="1:17" ht="16.2" thickTop="1" x14ac:dyDescent="0.3">
      <c r="A1" s="46"/>
      <c r="B1" s="47"/>
      <c r="C1" s="48"/>
      <c r="D1" s="48"/>
      <c r="E1" s="48"/>
      <c r="F1" s="48"/>
      <c r="G1" s="48"/>
      <c r="H1" s="49"/>
      <c r="I1" s="49"/>
      <c r="J1" s="49"/>
      <c r="K1" s="49"/>
      <c r="L1" s="49"/>
      <c r="M1" s="49"/>
      <c r="N1" s="49"/>
      <c r="O1" s="49"/>
      <c r="P1" s="49"/>
      <c r="Q1" s="50"/>
    </row>
    <row r="2" spans="1:17" ht="17.399999999999999" x14ac:dyDescent="0.3">
      <c r="A2" s="858" t="s">
        <v>378</v>
      </c>
      <c r="B2" s="866"/>
      <c r="C2" s="866"/>
      <c r="D2" s="866"/>
      <c r="E2" s="866"/>
      <c r="F2" s="866"/>
      <c r="G2" s="866"/>
      <c r="H2" s="866"/>
      <c r="I2" s="866"/>
      <c r="J2" s="866"/>
      <c r="K2" s="866"/>
      <c r="L2" s="866"/>
      <c r="M2" s="866"/>
      <c r="N2" s="866"/>
      <c r="O2" s="866"/>
      <c r="P2" s="866"/>
      <c r="Q2" s="867"/>
    </row>
    <row r="3" spans="1:17" x14ac:dyDescent="0.3">
      <c r="A3" s="861" t="s">
        <v>379</v>
      </c>
      <c r="B3" s="803"/>
      <c r="C3" s="803"/>
      <c r="D3" s="803"/>
      <c r="E3" s="803"/>
      <c r="F3" s="803"/>
      <c r="G3" s="803"/>
      <c r="H3" s="803"/>
      <c r="I3" s="803"/>
      <c r="J3" s="803"/>
      <c r="K3" s="803"/>
      <c r="L3" s="803"/>
      <c r="M3" s="803"/>
      <c r="N3" s="803"/>
      <c r="O3" s="803"/>
      <c r="P3" s="803"/>
      <c r="Q3" s="862"/>
    </row>
    <row r="4" spans="1:17" x14ac:dyDescent="0.3">
      <c r="A4" s="868" t="s">
        <v>380</v>
      </c>
      <c r="B4" s="869"/>
      <c r="C4" s="869"/>
      <c r="D4" s="869"/>
      <c r="E4" s="869"/>
      <c r="F4" s="869"/>
      <c r="G4" s="869"/>
      <c r="H4" s="869"/>
      <c r="I4" s="869"/>
      <c r="J4" s="869"/>
      <c r="K4" s="869"/>
      <c r="L4" s="869"/>
      <c r="M4" s="869"/>
      <c r="N4" s="869"/>
      <c r="O4" s="869"/>
      <c r="P4" s="869"/>
      <c r="Q4" s="870"/>
    </row>
    <row r="5" spans="1:17" x14ac:dyDescent="0.3">
      <c r="A5" s="868"/>
      <c r="B5" s="869"/>
      <c r="C5" s="869"/>
      <c r="D5" s="869"/>
      <c r="E5" s="869"/>
      <c r="F5" s="869"/>
      <c r="G5" s="869"/>
      <c r="H5" s="869"/>
      <c r="I5" s="869"/>
      <c r="J5" s="869"/>
      <c r="K5" s="869"/>
      <c r="L5" s="869"/>
      <c r="M5" s="869"/>
      <c r="N5" s="869"/>
      <c r="O5" s="869"/>
      <c r="P5" s="869"/>
      <c r="Q5" s="870"/>
    </row>
    <row r="6" spans="1:17" ht="15.6" x14ac:dyDescent="0.3">
      <c r="A6" s="51"/>
      <c r="B6" s="52"/>
      <c r="C6" s="9"/>
      <c r="D6" s="9"/>
      <c r="E6" s="9"/>
      <c r="F6" s="9"/>
      <c r="G6" s="9"/>
      <c r="H6" s="9"/>
      <c r="I6" s="9"/>
      <c r="J6" s="9"/>
      <c r="K6" s="9"/>
      <c r="L6" s="9"/>
      <c r="M6" s="9"/>
      <c r="N6" s="9"/>
      <c r="O6" s="9"/>
      <c r="P6" s="9"/>
      <c r="Q6" s="53"/>
    </row>
    <row r="7" spans="1:17" ht="19.5" customHeight="1" x14ac:dyDescent="0.3">
      <c r="A7" s="855" t="str">
        <f ca="1">Bill!B2</f>
        <v xml:space="preserve"> AAS  ( 12 years ) Arrears bill of  Sri. C Ramanjaneyulu, SGT, ZP High School ,Peapully, Peapully ( Mandal )</v>
      </c>
      <c r="B7" s="856"/>
      <c r="C7" s="856"/>
      <c r="D7" s="856"/>
      <c r="E7" s="856"/>
      <c r="F7" s="856"/>
      <c r="G7" s="856"/>
      <c r="H7" s="856"/>
      <c r="I7" s="856"/>
      <c r="J7" s="856"/>
      <c r="K7" s="856"/>
      <c r="L7" s="856"/>
      <c r="M7" s="856"/>
      <c r="N7" s="856"/>
      <c r="O7" s="856"/>
      <c r="P7" s="856"/>
      <c r="Q7" s="857"/>
    </row>
    <row r="8" spans="1:17" ht="15" customHeight="1" x14ac:dyDescent="0.35">
      <c r="A8" s="51"/>
      <c r="C8" s="73"/>
      <c r="D8" s="73"/>
      <c r="E8" s="73"/>
      <c r="F8" s="73"/>
      <c r="G8" s="872" t="s">
        <v>384</v>
      </c>
      <c r="H8" s="872"/>
      <c r="I8" s="872"/>
      <c r="J8" s="871">
        <f ca="1">DATA!AH122</f>
        <v>45872</v>
      </c>
      <c r="K8" s="871"/>
      <c r="L8" s="871"/>
      <c r="M8" s="73"/>
      <c r="N8" s="73"/>
      <c r="O8" s="73"/>
      <c r="P8" s="73"/>
      <c r="Q8" s="53"/>
    </row>
    <row r="9" spans="1:17" ht="15.6" x14ac:dyDescent="0.3">
      <c r="A9" s="51"/>
      <c r="B9" s="54"/>
      <c r="C9" s="55"/>
      <c r="D9" s="55"/>
      <c r="E9" s="55"/>
      <c r="F9" s="55"/>
      <c r="G9" s="55"/>
      <c r="H9" s="9"/>
      <c r="I9" s="9"/>
      <c r="J9" s="9"/>
      <c r="K9" s="9"/>
      <c r="L9" s="9"/>
      <c r="M9" s="9"/>
      <c r="N9" s="9"/>
      <c r="O9" s="9"/>
      <c r="P9" s="9"/>
      <c r="Q9" s="53"/>
    </row>
    <row r="10" spans="1:17" ht="27.6" x14ac:dyDescent="0.3">
      <c r="A10" s="56"/>
      <c r="B10" s="57" t="s">
        <v>214</v>
      </c>
      <c r="C10" s="849" t="s">
        <v>381</v>
      </c>
      <c r="D10" s="849"/>
      <c r="E10" s="850" t="s">
        <v>342</v>
      </c>
      <c r="F10" s="850"/>
      <c r="G10" s="850"/>
      <c r="H10" s="850"/>
      <c r="I10" s="850" t="s">
        <v>0</v>
      </c>
      <c r="J10" s="850"/>
      <c r="K10" s="850"/>
      <c r="L10" s="850" t="s">
        <v>382</v>
      </c>
      <c r="M10" s="850"/>
      <c r="N10" s="851" t="s">
        <v>44</v>
      </c>
      <c r="O10" s="851"/>
      <c r="P10" s="851"/>
      <c r="Q10" s="59"/>
    </row>
    <row r="11" spans="1:17" ht="26.25" customHeight="1" x14ac:dyDescent="0.3">
      <c r="A11" s="51"/>
      <c r="B11" s="60">
        <v>1</v>
      </c>
      <c r="C11" s="852" t="str">
        <f>DATA!M13</f>
        <v>093800230</v>
      </c>
      <c r="D11" s="852"/>
      <c r="E11" s="853" t="str">
        <f>DATA!F7</f>
        <v>C Ramanjaneyulu</v>
      </c>
      <c r="F11" s="853"/>
      <c r="G11" s="853"/>
      <c r="H11" s="853"/>
      <c r="I11" s="854" t="e">
        <f>DATA!#REF!</f>
        <v>#REF!</v>
      </c>
      <c r="J11" s="854"/>
      <c r="K11" s="854"/>
      <c r="L11" s="846">
        <f ca="1">Bill!Y21</f>
        <v>0</v>
      </c>
      <c r="M11" s="846"/>
      <c r="N11" s="846">
        <f ca="1">L11</f>
        <v>0</v>
      </c>
      <c r="O11" s="847"/>
      <c r="P11" s="847"/>
      <c r="Q11" s="53"/>
    </row>
    <row r="12" spans="1:17" ht="25.2" x14ac:dyDescent="0.3">
      <c r="A12" s="51"/>
      <c r="B12" s="845" t="s">
        <v>45</v>
      </c>
      <c r="C12" s="845"/>
      <c r="D12" s="845"/>
      <c r="E12" s="845"/>
      <c r="F12" s="845"/>
      <c r="G12" s="845"/>
      <c r="H12" s="845"/>
      <c r="I12" s="845"/>
      <c r="J12" s="845"/>
      <c r="K12" s="845"/>
      <c r="L12" s="845"/>
      <c r="M12" s="845"/>
      <c r="N12" s="846">
        <f ca="1">N11</f>
        <v>0</v>
      </c>
      <c r="O12" s="847"/>
      <c r="P12" s="847"/>
      <c r="Q12" s="53"/>
    </row>
    <row r="13" spans="1:17" ht="15.6" x14ac:dyDescent="0.3">
      <c r="A13" s="51"/>
      <c r="B13" s="54"/>
      <c r="C13" s="55"/>
      <c r="D13" s="55"/>
      <c r="E13" s="55"/>
      <c r="F13" s="55"/>
      <c r="G13" s="55"/>
      <c r="H13" s="9"/>
      <c r="I13" s="9"/>
      <c r="J13" s="9"/>
      <c r="K13" s="9"/>
      <c r="L13" s="9"/>
      <c r="M13" s="9"/>
      <c r="N13" s="9"/>
      <c r="O13" s="9"/>
      <c r="P13" s="9"/>
      <c r="Q13" s="53"/>
    </row>
    <row r="14" spans="1:17" ht="15.6" x14ac:dyDescent="0.3">
      <c r="A14" s="51"/>
      <c r="B14" s="61" t="s">
        <v>383</v>
      </c>
      <c r="C14" s="55"/>
      <c r="D14" s="55"/>
      <c r="E14" s="55"/>
      <c r="F14" s="20" t="str">
        <f>DATA!AR159</f>
        <v>Zero</v>
      </c>
      <c r="G14" s="55"/>
      <c r="H14" s="9"/>
      <c r="I14" s="9"/>
      <c r="J14" s="9"/>
      <c r="K14" s="9"/>
      <c r="L14" s="9"/>
      <c r="M14" s="9"/>
      <c r="N14" s="9"/>
      <c r="O14" s="9"/>
      <c r="P14" s="9"/>
      <c r="Q14" s="53"/>
    </row>
    <row r="15" spans="1:17" ht="15.6" x14ac:dyDescent="0.3">
      <c r="A15" s="51"/>
      <c r="B15" s="54"/>
      <c r="C15" s="55"/>
      <c r="D15" s="55"/>
      <c r="E15" s="55"/>
      <c r="F15" s="55"/>
      <c r="G15" s="55"/>
      <c r="H15" s="9"/>
      <c r="I15" s="9"/>
      <c r="J15" s="9"/>
      <c r="K15" s="9"/>
      <c r="L15" s="62"/>
      <c r="M15" s="62"/>
      <c r="N15" s="62"/>
      <c r="O15" s="62"/>
      <c r="P15" s="62"/>
      <c r="Q15" s="53"/>
    </row>
    <row r="16" spans="1:17" ht="15.6" x14ac:dyDescent="0.3">
      <c r="A16" s="51"/>
      <c r="B16" s="54"/>
      <c r="C16" s="55"/>
      <c r="D16" s="55"/>
      <c r="E16" s="63"/>
      <c r="F16" s="63"/>
      <c r="G16" s="63"/>
      <c r="H16" s="9"/>
      <c r="I16" s="9"/>
      <c r="J16" s="9"/>
      <c r="K16" s="9"/>
      <c r="L16" s="62"/>
      <c r="M16" s="62"/>
      <c r="N16" s="62"/>
      <c r="O16" s="62"/>
      <c r="P16" s="62"/>
      <c r="Q16" s="53"/>
    </row>
    <row r="17" spans="1:17" ht="15.6" x14ac:dyDescent="0.3">
      <c r="A17" s="51"/>
      <c r="B17" s="54"/>
      <c r="C17" s="55"/>
      <c r="D17" s="55"/>
      <c r="E17" s="63"/>
      <c r="F17" s="63"/>
      <c r="G17" s="63"/>
      <c r="H17" s="9"/>
      <c r="I17" s="9"/>
      <c r="J17" s="9"/>
      <c r="K17" s="9"/>
      <c r="L17" s="848" t="s">
        <v>48</v>
      </c>
      <c r="M17" s="848"/>
      <c r="N17" s="848"/>
      <c r="O17" s="848"/>
      <c r="P17" s="848"/>
      <c r="Q17" s="53"/>
    </row>
    <row r="18" spans="1:17" ht="15.6" x14ac:dyDescent="0.3">
      <c r="A18" s="51"/>
      <c r="B18" s="54"/>
      <c r="C18" s="9"/>
      <c r="D18" s="55"/>
      <c r="E18" s="55"/>
      <c r="F18" s="55"/>
      <c r="G18" s="55"/>
      <c r="H18" s="9"/>
      <c r="I18" s="9"/>
      <c r="J18" s="9"/>
      <c r="K18" s="9"/>
      <c r="L18" s="848"/>
      <c r="M18" s="848"/>
      <c r="N18" s="848"/>
      <c r="O18" s="848"/>
      <c r="P18" s="848"/>
      <c r="Q18" s="53"/>
    </row>
    <row r="19" spans="1:17" ht="15.6" x14ac:dyDescent="0.3">
      <c r="A19" s="51"/>
      <c r="B19" s="54"/>
      <c r="C19" s="64"/>
      <c r="D19" s="65"/>
      <c r="E19" s="65"/>
      <c r="F19" s="65"/>
      <c r="G19" s="65"/>
      <c r="H19" s="9"/>
      <c r="I19" s="9"/>
      <c r="J19" s="9"/>
      <c r="K19" s="9"/>
      <c r="L19" s="9"/>
      <c r="M19" s="9"/>
      <c r="N19" s="9"/>
      <c r="O19" s="9"/>
      <c r="P19" s="9"/>
      <c r="Q19" s="53"/>
    </row>
    <row r="20" spans="1:17" ht="15.6" x14ac:dyDescent="0.3">
      <c r="A20" s="51"/>
      <c r="B20" s="54"/>
      <c r="C20" s="66"/>
      <c r="D20" s="66"/>
      <c r="E20" s="66"/>
      <c r="F20" s="66"/>
      <c r="G20" s="66"/>
      <c r="H20" s="9"/>
      <c r="I20" s="9"/>
      <c r="J20" s="9"/>
      <c r="K20" s="9"/>
      <c r="L20" s="9"/>
      <c r="M20" s="9"/>
      <c r="N20" s="9"/>
      <c r="O20" s="9"/>
      <c r="P20" s="9"/>
      <c r="Q20" s="53"/>
    </row>
    <row r="21" spans="1:17" ht="16.2" thickBot="1" x14ac:dyDescent="0.35">
      <c r="A21" s="67"/>
      <c r="B21" s="68"/>
      <c r="C21" s="69"/>
      <c r="D21" s="69"/>
      <c r="E21" s="69"/>
      <c r="F21" s="69"/>
      <c r="G21" s="69"/>
      <c r="H21" s="70"/>
      <c r="I21" s="70"/>
      <c r="J21" s="70"/>
      <c r="K21" s="70"/>
      <c r="L21" s="70"/>
      <c r="M21" s="70"/>
      <c r="N21" s="70"/>
      <c r="O21" s="70"/>
      <c r="P21" s="70"/>
      <c r="Q21" s="71"/>
    </row>
    <row r="22" spans="1:17" ht="16.2" thickTop="1" x14ac:dyDescent="0.3">
      <c r="A22" s="51"/>
      <c r="B22" s="54"/>
      <c r="C22" s="55"/>
      <c r="D22" s="55"/>
      <c r="E22" s="55"/>
      <c r="F22" s="55"/>
      <c r="G22" s="55"/>
      <c r="H22" s="9"/>
      <c r="I22" s="9"/>
      <c r="J22" s="9"/>
      <c r="K22" s="9"/>
      <c r="L22" s="9"/>
      <c r="M22" s="9"/>
      <c r="N22" s="9"/>
      <c r="O22" s="9"/>
      <c r="P22" s="9"/>
      <c r="Q22" s="53"/>
    </row>
    <row r="23" spans="1:17" x14ac:dyDescent="0.3">
      <c r="A23" s="858" t="s">
        <v>378</v>
      </c>
      <c r="B23" s="859"/>
      <c r="C23" s="859"/>
      <c r="D23" s="859"/>
      <c r="E23" s="859"/>
      <c r="F23" s="859"/>
      <c r="G23" s="859"/>
      <c r="H23" s="859"/>
      <c r="I23" s="859"/>
      <c r="J23" s="859"/>
      <c r="K23" s="859"/>
      <c r="L23" s="859"/>
      <c r="M23" s="859"/>
      <c r="N23" s="859"/>
      <c r="O23" s="859"/>
      <c r="P23" s="859"/>
      <c r="Q23" s="860"/>
    </row>
    <row r="24" spans="1:17" x14ac:dyDescent="0.3">
      <c r="A24" s="861" t="s">
        <v>379</v>
      </c>
      <c r="B24" s="803"/>
      <c r="C24" s="803"/>
      <c r="D24" s="803"/>
      <c r="E24" s="803"/>
      <c r="F24" s="803"/>
      <c r="G24" s="803"/>
      <c r="H24" s="803"/>
      <c r="I24" s="803"/>
      <c r="J24" s="803"/>
      <c r="K24" s="803"/>
      <c r="L24" s="803"/>
      <c r="M24" s="803"/>
      <c r="N24" s="803"/>
      <c r="O24" s="803"/>
      <c r="P24" s="803"/>
      <c r="Q24" s="862"/>
    </row>
    <row r="25" spans="1:17" x14ac:dyDescent="0.3">
      <c r="A25" s="863" t="s">
        <v>380</v>
      </c>
      <c r="B25" s="864"/>
      <c r="C25" s="864"/>
      <c r="D25" s="864"/>
      <c r="E25" s="864"/>
      <c r="F25" s="864"/>
      <c r="G25" s="864"/>
      <c r="H25" s="864"/>
      <c r="I25" s="864"/>
      <c r="J25" s="864"/>
      <c r="K25" s="864"/>
      <c r="L25" s="864"/>
      <c r="M25" s="864"/>
      <c r="N25" s="864"/>
      <c r="O25" s="864"/>
      <c r="P25" s="864"/>
      <c r="Q25" s="865"/>
    </row>
    <row r="26" spans="1:17" x14ac:dyDescent="0.3">
      <c r="A26" s="51"/>
      <c r="B26" s="72"/>
      <c r="C26" s="72"/>
      <c r="D26" s="72"/>
      <c r="E26" s="72"/>
      <c r="F26" s="72"/>
      <c r="G26" s="72"/>
      <c r="H26" s="72"/>
      <c r="I26" s="72"/>
      <c r="J26" s="72"/>
      <c r="K26" s="72"/>
      <c r="L26" s="72"/>
      <c r="M26" s="72"/>
      <c r="N26" s="72"/>
      <c r="O26" s="72"/>
      <c r="P26" s="72"/>
      <c r="Q26" s="53"/>
    </row>
    <row r="27" spans="1:17" ht="15.6" x14ac:dyDescent="0.3">
      <c r="A27" s="855" t="str">
        <f ca="1">A7</f>
        <v xml:space="preserve"> AAS  ( 12 years ) Arrears bill of  Sri. C Ramanjaneyulu, SGT, ZP High School ,Peapully, Peapully ( Mandal )</v>
      </c>
      <c r="B27" s="856"/>
      <c r="C27" s="856"/>
      <c r="D27" s="856"/>
      <c r="E27" s="856"/>
      <c r="F27" s="856"/>
      <c r="G27" s="856"/>
      <c r="H27" s="856"/>
      <c r="I27" s="856"/>
      <c r="J27" s="856"/>
      <c r="K27" s="856"/>
      <c r="L27" s="856"/>
      <c r="M27" s="856"/>
      <c r="N27" s="856"/>
      <c r="O27" s="856"/>
      <c r="P27" s="856"/>
      <c r="Q27" s="857"/>
    </row>
    <row r="28" spans="1:17" ht="18" x14ac:dyDescent="0.35">
      <c r="A28" s="51"/>
      <c r="B28" s="74"/>
      <c r="C28" s="74"/>
      <c r="D28" s="74"/>
      <c r="E28" s="74"/>
      <c r="F28" s="74"/>
      <c r="G28" s="844" t="str">
        <f>G8</f>
        <v>Month of -</v>
      </c>
      <c r="H28" s="844"/>
      <c r="I28" s="844"/>
      <c r="J28" s="843">
        <f ca="1">J8</f>
        <v>45872</v>
      </c>
      <c r="K28" s="843"/>
      <c r="L28" s="843"/>
      <c r="M28" s="74"/>
      <c r="N28" s="74"/>
      <c r="O28" s="74"/>
      <c r="P28" s="74"/>
      <c r="Q28" s="53"/>
    </row>
    <row r="29" spans="1:17" ht="15.6" x14ac:dyDescent="0.3">
      <c r="A29" s="51"/>
      <c r="B29" s="54"/>
      <c r="C29" s="55"/>
      <c r="D29" s="55"/>
      <c r="E29" s="55"/>
      <c r="F29" s="55"/>
      <c r="G29" s="55"/>
      <c r="H29" s="9"/>
      <c r="I29" s="9"/>
      <c r="J29" s="9"/>
      <c r="K29" s="9"/>
      <c r="L29" s="9"/>
      <c r="M29" s="9"/>
      <c r="N29" s="9"/>
      <c r="O29" s="9"/>
      <c r="P29" s="9"/>
      <c r="Q29" s="53"/>
    </row>
    <row r="30" spans="1:17" ht="27.6" x14ac:dyDescent="0.3">
      <c r="A30" s="56"/>
      <c r="B30" s="58" t="s">
        <v>214</v>
      </c>
      <c r="C30" s="849" t="s">
        <v>381</v>
      </c>
      <c r="D30" s="849"/>
      <c r="E30" s="850" t="s">
        <v>342</v>
      </c>
      <c r="F30" s="850"/>
      <c r="G30" s="850"/>
      <c r="H30" s="850"/>
      <c r="I30" s="850" t="s">
        <v>0</v>
      </c>
      <c r="J30" s="850"/>
      <c r="K30" s="850"/>
      <c r="L30" s="850" t="s">
        <v>382</v>
      </c>
      <c r="M30" s="850"/>
      <c r="N30" s="851" t="s">
        <v>44</v>
      </c>
      <c r="O30" s="851"/>
      <c r="P30" s="851"/>
      <c r="Q30" s="59"/>
    </row>
    <row r="31" spans="1:17" ht="21.75" customHeight="1" x14ac:dyDescent="0.3">
      <c r="A31" s="51"/>
      <c r="B31" s="60">
        <v>1</v>
      </c>
      <c r="C31" s="852" t="str">
        <f>C11</f>
        <v>093800230</v>
      </c>
      <c r="D31" s="852"/>
      <c r="E31" s="853" t="str">
        <f>E11</f>
        <v>C Ramanjaneyulu</v>
      </c>
      <c r="F31" s="853"/>
      <c r="G31" s="853"/>
      <c r="H31" s="853"/>
      <c r="I31" s="854" t="e">
        <f>I11</f>
        <v>#REF!</v>
      </c>
      <c r="J31" s="854"/>
      <c r="K31" s="854"/>
      <c r="L31" s="846">
        <f ca="1">L11</f>
        <v>0</v>
      </c>
      <c r="M31" s="846"/>
      <c r="N31" s="846">
        <f ca="1">L31</f>
        <v>0</v>
      </c>
      <c r="O31" s="847"/>
      <c r="P31" s="847"/>
      <c r="Q31" s="53"/>
    </row>
    <row r="32" spans="1:17" ht="25.2" x14ac:dyDescent="0.3">
      <c r="A32" s="51"/>
      <c r="B32" s="845" t="s">
        <v>45</v>
      </c>
      <c r="C32" s="845"/>
      <c r="D32" s="845"/>
      <c r="E32" s="845"/>
      <c r="F32" s="845"/>
      <c r="G32" s="845"/>
      <c r="H32" s="845"/>
      <c r="I32" s="845"/>
      <c r="J32" s="845"/>
      <c r="K32" s="845"/>
      <c r="L32" s="845"/>
      <c r="M32" s="845"/>
      <c r="N32" s="846">
        <f ca="1">N31</f>
        <v>0</v>
      </c>
      <c r="O32" s="847"/>
      <c r="P32" s="847"/>
      <c r="Q32" s="53"/>
    </row>
    <row r="33" spans="1:17" ht="15.6" x14ac:dyDescent="0.3">
      <c r="A33" s="51"/>
      <c r="B33" s="54"/>
      <c r="C33" s="55"/>
      <c r="D33" s="55"/>
      <c r="E33" s="55"/>
      <c r="F33" s="55"/>
      <c r="G33" s="55"/>
      <c r="H33" s="9"/>
      <c r="I33" s="9"/>
      <c r="J33" s="9"/>
      <c r="K33" s="9"/>
      <c r="L33" s="9"/>
      <c r="M33" s="9"/>
      <c r="N33" s="9"/>
      <c r="O33" s="9"/>
      <c r="P33" s="9"/>
      <c r="Q33" s="53"/>
    </row>
    <row r="34" spans="1:17" ht="15.6" x14ac:dyDescent="0.3">
      <c r="A34" s="51"/>
      <c r="B34" s="61" t="s">
        <v>383</v>
      </c>
      <c r="C34" s="55"/>
      <c r="D34" s="55"/>
      <c r="E34" s="55"/>
      <c r="F34" s="20" t="str">
        <f>F14</f>
        <v>Zero</v>
      </c>
      <c r="G34" s="55"/>
      <c r="H34" s="9"/>
      <c r="I34" s="9"/>
      <c r="J34" s="9"/>
      <c r="K34" s="9"/>
      <c r="L34" s="9"/>
      <c r="M34" s="9"/>
      <c r="N34" s="9"/>
      <c r="O34" s="9"/>
      <c r="P34" s="9"/>
      <c r="Q34" s="53"/>
    </row>
    <row r="35" spans="1:17" ht="15.6" x14ac:dyDescent="0.3">
      <c r="A35" s="51"/>
      <c r="B35" s="54"/>
      <c r="C35" s="55"/>
      <c r="D35" s="55"/>
      <c r="E35" s="55"/>
      <c r="F35" s="55"/>
      <c r="G35" s="55"/>
      <c r="H35" s="9"/>
      <c r="I35" s="9"/>
      <c r="J35" s="9"/>
      <c r="K35" s="9"/>
      <c r="L35" s="62"/>
      <c r="M35" s="62"/>
      <c r="N35" s="62"/>
      <c r="O35" s="62"/>
      <c r="P35" s="62"/>
      <c r="Q35" s="53"/>
    </row>
    <row r="36" spans="1:17" ht="15.6" x14ac:dyDescent="0.3">
      <c r="A36" s="51"/>
      <c r="B36" s="54"/>
      <c r="C36" s="55"/>
      <c r="D36" s="55"/>
      <c r="E36" s="63"/>
      <c r="F36" s="63"/>
      <c r="G36" s="63"/>
      <c r="H36" s="9"/>
      <c r="I36" s="9"/>
      <c r="J36" s="9"/>
      <c r="K36" s="9"/>
      <c r="L36" s="62"/>
      <c r="M36" s="62"/>
      <c r="N36" s="62"/>
      <c r="O36" s="62"/>
      <c r="P36" s="62"/>
      <c r="Q36" s="53"/>
    </row>
    <row r="37" spans="1:17" ht="15.6" x14ac:dyDescent="0.3">
      <c r="A37" s="51"/>
      <c r="B37" s="54"/>
      <c r="C37" s="55"/>
      <c r="D37" s="55"/>
      <c r="E37" s="63"/>
      <c r="F37" s="63"/>
      <c r="G37" s="63"/>
      <c r="H37" s="9"/>
      <c r="I37" s="9"/>
      <c r="J37" s="9"/>
      <c r="K37" s="9"/>
      <c r="L37" s="848" t="s">
        <v>48</v>
      </c>
      <c r="M37" s="848"/>
      <c r="N37" s="848"/>
      <c r="O37" s="848"/>
      <c r="P37" s="848"/>
      <c r="Q37" s="53"/>
    </row>
    <row r="38" spans="1:17" ht="15.6" x14ac:dyDescent="0.3">
      <c r="A38" s="51"/>
      <c r="B38" s="54"/>
      <c r="C38" s="9"/>
      <c r="D38" s="55"/>
      <c r="E38" s="55"/>
      <c r="F38" s="55"/>
      <c r="G38" s="55"/>
      <c r="H38" s="9"/>
      <c r="I38" s="9"/>
      <c r="J38" s="9"/>
      <c r="K38" s="9"/>
      <c r="L38" s="848"/>
      <c r="M38" s="848"/>
      <c r="N38" s="848"/>
      <c r="O38" s="848"/>
      <c r="P38" s="848"/>
      <c r="Q38" s="53"/>
    </row>
    <row r="39" spans="1:17" ht="15.6" x14ac:dyDescent="0.3">
      <c r="A39" s="51"/>
      <c r="B39" s="54"/>
      <c r="C39" s="64"/>
      <c r="D39" s="65"/>
      <c r="E39" s="65"/>
      <c r="F39" s="65"/>
      <c r="G39" s="65"/>
      <c r="H39" s="9"/>
      <c r="I39" s="9"/>
      <c r="J39" s="9"/>
      <c r="K39" s="9"/>
      <c r="L39" s="9"/>
      <c r="M39" s="9"/>
      <c r="N39" s="9"/>
      <c r="O39" s="9"/>
      <c r="P39" s="9"/>
      <c r="Q39" s="53"/>
    </row>
    <row r="40" spans="1:17" ht="15.6" x14ac:dyDescent="0.3">
      <c r="A40" s="51"/>
      <c r="B40" s="54"/>
      <c r="C40" s="66"/>
      <c r="D40" s="66"/>
      <c r="E40" s="66"/>
      <c r="F40" s="66"/>
      <c r="G40" s="66"/>
      <c r="H40" s="9"/>
      <c r="I40" s="9"/>
      <c r="J40" s="9"/>
      <c r="K40" s="9"/>
      <c r="L40" s="9"/>
      <c r="M40" s="9"/>
      <c r="N40" s="9"/>
      <c r="O40" s="9"/>
      <c r="P40" s="9"/>
      <c r="Q40" s="53"/>
    </row>
    <row r="41" spans="1:17" x14ac:dyDescent="0.3">
      <c r="A41" s="4"/>
      <c r="B41" s="1"/>
      <c r="C41" s="1"/>
      <c r="D41" s="1"/>
      <c r="E41" s="1"/>
      <c r="F41" s="1"/>
      <c r="G41" s="1"/>
      <c r="H41" s="1"/>
      <c r="I41" s="1"/>
      <c r="J41" s="1"/>
      <c r="K41" s="1"/>
      <c r="L41" s="1"/>
      <c r="M41" s="1"/>
      <c r="N41" s="1"/>
      <c r="O41" s="1"/>
      <c r="P41" s="1"/>
      <c r="Q41" s="5"/>
    </row>
    <row r="42" spans="1:17" ht="15" thickBot="1" x14ac:dyDescent="0.35">
      <c r="A42" s="6"/>
      <c r="B42" s="7"/>
      <c r="C42" s="7"/>
      <c r="D42" s="7"/>
      <c r="E42" s="7"/>
      <c r="F42" s="7"/>
      <c r="G42" s="7"/>
      <c r="H42" s="7"/>
      <c r="I42" s="7"/>
      <c r="J42" s="7"/>
      <c r="K42" s="7"/>
      <c r="L42" s="7"/>
      <c r="M42" s="7"/>
      <c r="N42" s="7"/>
      <c r="O42" s="7"/>
      <c r="P42" s="7"/>
      <c r="Q42" s="8"/>
    </row>
    <row r="43" spans="1:17" ht="15" thickTop="1" x14ac:dyDescent="0.3">
      <c r="A43" s="1"/>
      <c r="B43" s="1"/>
      <c r="C43" s="1"/>
      <c r="D43" s="1"/>
      <c r="E43" s="1"/>
      <c r="F43" s="1"/>
      <c r="G43" s="1"/>
      <c r="H43" s="1"/>
      <c r="I43" s="1"/>
      <c r="J43" s="1"/>
      <c r="K43" s="1"/>
      <c r="L43" s="1"/>
      <c r="M43" s="1"/>
      <c r="N43" s="1"/>
      <c r="O43" s="1"/>
      <c r="P43" s="1"/>
      <c r="Q43" s="1"/>
    </row>
  </sheetData>
  <sheetProtection password="C692" sheet="1"/>
  <customSheetViews>
    <customSheetView guid="{273071D3-FB9C-4EEE-9E66-E5AF33BB4F07}" showGridLines="0" showRowCol="0" state="hidden">
      <selection activeCell="T11" sqref="T11"/>
      <pageMargins left="0.57999999999999996" right="0.4" top="0.75" bottom="0.75" header="0.3" footer="0.3"/>
      <pageSetup paperSize="9" orientation="portrait" verticalDpi="144" r:id="rId1"/>
    </customSheetView>
    <customSheetView guid="{8E5F44A5-282F-4805-BE8E-D8C2603F6F93}" showGridLines="0" showRowCol="0" state="hidden">
      <selection activeCell="T11" sqref="T11"/>
      <pageMargins left="0.57999999999999996" right="0.4" top="0.75" bottom="0.75" header="0.3" footer="0.3"/>
      <pageSetup paperSize="9" orientation="portrait" verticalDpi="144" r:id="rId2"/>
    </customSheetView>
    <customSheetView guid="{41A2F7D9-820C-42B6-9554-4F6DCEAAE92D}" showGridLines="0" showRowCol="0" state="hidden">
      <selection activeCell="T11" sqref="T11"/>
      <pageMargins left="0.57999999999999996" right="0.4" top="0.75" bottom="0.75" header="0.3" footer="0.3"/>
      <pageSetup paperSize="9" orientation="portrait" verticalDpi="144" r:id="rId3"/>
    </customSheetView>
    <customSheetView guid="{E5021683-C8A4-4A05-B358-A7846A6BB2DB}" showGridLines="0" showRowCol="0" state="hidden">
      <selection activeCell="T11" sqref="T11"/>
      <pageMargins left="0.57999999999999996" right="0.4" top="0.75" bottom="0.75" header="0.3" footer="0.3"/>
      <pageSetup paperSize="9" orientation="portrait" verticalDpi="144" r:id="rId4"/>
    </customSheetView>
    <customSheetView guid="{404D0739-D685-4D16-97F7-FD0448EBF6FA}" showGridLines="0" showRowCol="0" state="hidden">
      <selection activeCell="T11" sqref="T11"/>
      <pageMargins left="0.57999999999999996" right="0.4" top="0.75" bottom="0.75" header="0.3" footer="0.3"/>
      <pageSetup paperSize="9" orientation="portrait" verticalDpi="144" r:id="rId5"/>
    </customSheetView>
    <customSheetView guid="{251BCA92-4A2D-4049-8601-34286741627A}" showGridLines="0" showRowCol="0" state="hidden">
      <selection activeCell="T11" sqref="T11"/>
      <pageMargins left="0.57999999999999996" right="0.4" top="0.75" bottom="0.75" header="0.3" footer="0.3"/>
      <pageSetup paperSize="9" orientation="portrait" verticalDpi="144" r:id="rId6"/>
    </customSheetView>
    <customSheetView guid="{63E57F7B-AFB9-4A4F-BEE9-A87886FE080E}" showGridLines="0" showRowCol="0" state="hidden">
      <selection activeCell="T11" sqref="T11"/>
      <pageMargins left="0.57999999999999996" right="0.4" top="0.75" bottom="0.75" header="0.3" footer="0.3"/>
      <pageSetup paperSize="9" orientation="portrait" verticalDpi="144" r:id="rId7"/>
    </customSheetView>
    <customSheetView guid="{45332106-F8B0-418B-85FB-E7866DCCFF19}" showGridLines="0" showRowCol="0" state="hidden">
      <selection activeCell="T11" sqref="T11"/>
      <pageMargins left="0.57999999999999996" right="0.4" top="0.75" bottom="0.75" header="0.3" footer="0.3"/>
      <pageSetup paperSize="9" orientation="portrait" verticalDpi="144" r:id="rId8"/>
    </customSheetView>
    <customSheetView guid="{A4554EAF-6521-4F63-ACD6-CAABB50734DB}" showGridLines="0" showRowCol="0" state="hidden">
      <selection activeCell="T11" sqref="T11"/>
      <pageMargins left="0.57999999999999996" right="0.4" top="0.75" bottom="0.75" header="0.3" footer="0.3"/>
      <pageSetup paperSize="9" orientation="portrait" verticalDpi="144" r:id="rId9"/>
    </customSheetView>
    <customSheetView guid="{9AC6DA92-C651-431E-B4B1-E1078971B466}" showGridLines="0" showRowCol="0" state="hidden">
      <selection activeCell="T11" sqref="T11"/>
      <pageMargins left="0.57999999999999996" right="0.4" top="0.75" bottom="0.75" header="0.3" footer="0.3"/>
      <pageSetup paperSize="9" orientation="portrait" verticalDpi="144" r:id="rId10"/>
    </customSheetView>
    <customSheetView guid="{ABC4C9E3-EC83-4012-B44A-3DB3905ECA7F}" showGridLines="0" showRowCol="0" state="hidden">
      <selection activeCell="T11" sqref="T11"/>
      <pageMargins left="0.57999999999999996" right="0.4" top="0.75" bottom="0.75" header="0.3" footer="0.3"/>
      <pageSetup paperSize="9" orientation="portrait" verticalDpi="144" r:id="rId11"/>
    </customSheetView>
    <customSheetView guid="{F9CAC060-9643-4698-8DD2-B638981AFFFB}" showGridLines="0" showRowCol="0" state="hidden">
      <selection activeCell="T11" sqref="T11"/>
      <pageMargins left="0.57999999999999996" right="0.4" top="0.75" bottom="0.75" header="0.3" footer="0.3"/>
      <pageSetup paperSize="9" orientation="portrait" verticalDpi="144" r:id="rId12"/>
    </customSheetView>
  </customSheetViews>
  <mergeCells count="38">
    <mergeCell ref="A2:Q2"/>
    <mergeCell ref="A3:Q3"/>
    <mergeCell ref="A4:Q5"/>
    <mergeCell ref="A7:Q7"/>
    <mergeCell ref="C10:D10"/>
    <mergeCell ref="E10:H10"/>
    <mergeCell ref="I10:K10"/>
    <mergeCell ref="L10:M10"/>
    <mergeCell ref="N10:P10"/>
    <mergeCell ref="J8:L8"/>
    <mergeCell ref="G8:I8"/>
    <mergeCell ref="A27:Q27"/>
    <mergeCell ref="C11:D11"/>
    <mergeCell ref="E11:H11"/>
    <mergeCell ref="I11:K11"/>
    <mergeCell ref="L11:M11"/>
    <mergeCell ref="N11:P11"/>
    <mergeCell ref="B12:M12"/>
    <mergeCell ref="N12:P12"/>
    <mergeCell ref="L17:P18"/>
    <mergeCell ref="A23:Q23"/>
    <mergeCell ref="A24:Q24"/>
    <mergeCell ref="A25:Q25"/>
    <mergeCell ref="L37:P38"/>
    <mergeCell ref="C30:D30"/>
    <mergeCell ref="E30:H30"/>
    <mergeCell ref="I30:K30"/>
    <mergeCell ref="L30:M30"/>
    <mergeCell ref="N30:P30"/>
    <mergeCell ref="C31:D31"/>
    <mergeCell ref="E31:H31"/>
    <mergeCell ref="I31:K31"/>
    <mergeCell ref="L31:M31"/>
    <mergeCell ref="J28:L28"/>
    <mergeCell ref="G28:I28"/>
    <mergeCell ref="B32:M32"/>
    <mergeCell ref="N32:P32"/>
    <mergeCell ref="N31:P31"/>
  </mergeCells>
  <pageMargins left="0.57999999999999996" right="0.4" top="0.75" bottom="0.75" header="0.3" footer="0.3"/>
  <pageSetup paperSize="9" orientation="portrait" verticalDpi="144" r:id="rId1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workbookViewId="0">
      <selection activeCell="G5" sqref="G5"/>
    </sheetView>
  </sheetViews>
  <sheetFormatPr defaultRowHeight="14.4" x14ac:dyDescent="0.3"/>
  <sheetData/>
  <customSheetViews>
    <customSheetView guid="{273071D3-FB9C-4EEE-9E66-E5AF33BB4F07}" state="hidden">
      <selection activeCell="G5" sqref="G5"/>
      <pageMargins left="0.7" right="0.7" top="0.75" bottom="0.75" header="0.3" footer="0.3"/>
    </customSheetView>
    <customSheetView guid="{8E5F44A5-282F-4805-BE8E-D8C2603F6F93}" state="hidden">
      <selection activeCell="G5" sqref="G5"/>
      <pageMargins left="0.7" right="0.7" top="0.75" bottom="0.75" header="0.3" footer="0.3"/>
    </customSheetView>
    <customSheetView guid="{41A2F7D9-820C-42B6-9554-4F6DCEAAE92D}" state="hidden">
      <selection activeCell="G5" sqref="G5"/>
      <pageMargins left="0.7" right="0.7" top="0.75" bottom="0.75" header="0.3" footer="0.3"/>
    </customSheetView>
    <customSheetView guid="{E5021683-C8A4-4A05-B358-A7846A6BB2DB}" state="hidden">
      <selection activeCell="G5" sqref="G5"/>
      <pageMargins left="0.7" right="0.7" top="0.75" bottom="0.75" header="0.3" footer="0.3"/>
    </customSheetView>
    <customSheetView guid="{404D0739-D685-4D16-97F7-FD0448EBF6FA}" state="hidden">
      <selection activeCell="G5" sqref="G5"/>
      <pageMargins left="0.7" right="0.7" top="0.75" bottom="0.75" header="0.3" footer="0.3"/>
    </customSheetView>
    <customSheetView guid="{251BCA92-4A2D-4049-8601-34286741627A}" state="hidden">
      <selection activeCell="G5" sqref="G5"/>
      <pageMargins left="0.7" right="0.7" top="0.75" bottom="0.75" header="0.3" footer="0.3"/>
    </customSheetView>
    <customSheetView guid="{63E57F7B-AFB9-4A4F-BEE9-A87886FE080E}" state="hidden">
      <selection activeCell="G5" sqref="G5"/>
      <pageMargins left="0.7" right="0.7" top="0.75" bottom="0.75" header="0.3" footer="0.3"/>
    </customSheetView>
    <customSheetView guid="{45332106-F8B0-418B-85FB-E7866DCCFF19}" state="hidden">
      <selection activeCell="G5" sqref="G5"/>
      <pageMargins left="0.7" right="0.7" top="0.75" bottom="0.75" header="0.3" footer="0.3"/>
    </customSheetView>
    <customSheetView guid="{A4554EAF-6521-4F63-ACD6-CAABB50734DB}" state="hidden">
      <selection activeCell="G5" sqref="G5"/>
      <pageMargins left="0.7" right="0.7" top="0.75" bottom="0.75" header="0.3" footer="0.3"/>
    </customSheetView>
    <customSheetView guid="{9AC6DA92-C651-431E-B4B1-E1078971B466}" state="hidden">
      <selection activeCell="G5" sqref="G5"/>
      <pageMargins left="0.7" right="0.7" top="0.75" bottom="0.75" header="0.3" footer="0.3"/>
    </customSheetView>
    <customSheetView guid="{ABC4C9E3-EC83-4012-B44A-3DB3905ECA7F}" state="hidden">
      <selection activeCell="G5" sqref="G5"/>
      <pageMargins left="0.7" right="0.7" top="0.75" bottom="0.75" header="0.3" footer="0.3"/>
    </customSheetView>
    <customSheetView guid="{F9CAC060-9643-4698-8DD2-B638981AFFFB}" state="hidden">
      <selection activeCell="G5" sqref="G5"/>
      <pageMargins left="0.7" right="0.7" top="0.75" bottom="0.75" header="0.3" footer="0.3"/>
    </customSheetView>
  </customSheetView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Z125"/>
  <sheetViews>
    <sheetView showGridLines="0" showRowColHeaders="0" topLeftCell="A13" workbookViewId="0">
      <selection activeCell="J7" sqref="J7"/>
    </sheetView>
  </sheetViews>
  <sheetFormatPr defaultRowHeight="15.6" x14ac:dyDescent="0.3"/>
  <cols>
    <col min="1" max="1" width="5" customWidth="1"/>
    <col min="2" max="2" width="9.77734375" style="225" customWidth="1"/>
    <col min="3" max="3" width="8.88671875" style="225" customWidth="1"/>
    <col min="4" max="4" width="8.21875" style="225" customWidth="1"/>
    <col min="5" max="5" width="10.109375" style="225" customWidth="1"/>
    <col min="6" max="6" width="9.21875" style="225" customWidth="1"/>
    <col min="7" max="7" width="11" style="225" customWidth="1"/>
    <col min="8" max="8" width="8.21875" style="225" customWidth="1"/>
    <col min="9" max="9" width="14.88671875" style="225" customWidth="1"/>
    <col min="10" max="10" width="11.33203125" style="225" customWidth="1"/>
  </cols>
  <sheetData>
    <row r="1" spans="1:52" x14ac:dyDescent="0.3">
      <c r="A1" s="281"/>
      <c r="B1" s="289"/>
      <c r="C1" s="289"/>
      <c r="D1" s="289"/>
      <c r="E1" s="289"/>
      <c r="F1" s="289"/>
      <c r="G1" s="289"/>
      <c r="H1" s="289"/>
      <c r="I1" s="289"/>
      <c r="J1" s="289"/>
      <c r="K1" s="281"/>
      <c r="L1" s="281"/>
      <c r="M1" s="281"/>
      <c r="N1" s="281"/>
      <c r="O1" s="281"/>
      <c r="P1" s="281"/>
      <c r="Q1" s="281"/>
      <c r="R1" s="281"/>
      <c r="S1" s="281"/>
      <c r="T1" s="281"/>
      <c r="U1" s="281"/>
      <c r="V1" s="281"/>
      <c r="W1" s="281"/>
      <c r="X1" s="281"/>
      <c r="Y1" s="281"/>
      <c r="Z1" s="281"/>
      <c r="AA1" s="281"/>
      <c r="AB1" s="281"/>
      <c r="AC1" s="281"/>
      <c r="AD1" s="281"/>
      <c r="AE1" s="281"/>
      <c r="AF1" s="281"/>
      <c r="AG1" s="281"/>
      <c r="AH1" s="281"/>
      <c r="AI1" s="281"/>
      <c r="AJ1" s="281"/>
      <c r="AK1" s="281"/>
      <c r="AL1" s="281"/>
      <c r="AM1" s="281"/>
      <c r="AN1" s="281"/>
      <c r="AO1" s="281"/>
      <c r="AP1" s="281"/>
      <c r="AQ1" s="281"/>
      <c r="AR1" s="281"/>
      <c r="AS1" s="281"/>
      <c r="AT1" s="281"/>
      <c r="AU1" s="281"/>
      <c r="AV1" s="281"/>
      <c r="AW1" s="281"/>
      <c r="AX1" s="281"/>
      <c r="AY1" s="281"/>
      <c r="AZ1" s="281"/>
    </row>
    <row r="2" spans="1:52" s="221" customFormat="1" ht="32.1" customHeight="1" x14ac:dyDescent="0.35">
      <c r="A2" s="290"/>
      <c r="B2" s="882" t="str">
        <f>CONCATENATE("        AAS arrear bill of  ","  ",DATA!Z136, DATA!F7,", ",DATA!AB126,", ",DATA!Z154,", ",DATA!E12)</f>
        <v xml:space="preserve">        AAS arrear bill of    Sri.C Ramanjaneyulu, S.A.(P.S.), , Peapully</v>
      </c>
      <c r="C2" s="882"/>
      <c r="D2" s="882"/>
      <c r="E2" s="882"/>
      <c r="F2" s="882"/>
      <c r="G2" s="882"/>
      <c r="H2" s="882"/>
      <c r="I2" s="882"/>
      <c r="J2" s="882"/>
      <c r="K2" s="290"/>
      <c r="L2" s="290"/>
      <c r="M2" s="290"/>
      <c r="N2" s="290"/>
      <c r="O2" s="290"/>
      <c r="P2" s="290"/>
      <c r="Q2" s="290"/>
      <c r="R2" s="290"/>
      <c r="S2" s="290"/>
      <c r="T2" s="290"/>
      <c r="U2" s="290"/>
      <c r="V2" s="290"/>
      <c r="W2" s="290"/>
      <c r="X2" s="290"/>
      <c r="Y2" s="290"/>
      <c r="Z2" s="290"/>
      <c r="AA2" s="290"/>
      <c r="AB2" s="290"/>
      <c r="AC2" s="290"/>
      <c r="AD2" s="290"/>
      <c r="AE2" s="290"/>
      <c r="AF2" s="290"/>
      <c r="AG2" s="290"/>
      <c r="AH2" s="290"/>
      <c r="AI2" s="290"/>
      <c r="AJ2" s="290"/>
      <c r="AK2" s="290"/>
      <c r="AL2" s="290"/>
      <c r="AM2" s="290"/>
      <c r="AN2" s="290"/>
      <c r="AO2" s="290"/>
      <c r="AP2" s="290"/>
      <c r="AQ2" s="290"/>
      <c r="AR2" s="290"/>
      <c r="AS2" s="290"/>
      <c r="AT2" s="290"/>
      <c r="AU2" s="290"/>
      <c r="AV2" s="290"/>
      <c r="AW2" s="290"/>
      <c r="AX2" s="290"/>
      <c r="AY2" s="290"/>
      <c r="AZ2" s="290"/>
    </row>
    <row r="3" spans="1:52" s="221" customFormat="1" ht="15.9" customHeight="1" x14ac:dyDescent="0.35">
      <c r="A3" s="290"/>
      <c r="B3" s="882" t="e">
        <f>CONCATENATE("Payable At Sub-Treasury Office - ",DATA!#REF!)</f>
        <v>#REF!</v>
      </c>
      <c r="C3" s="882"/>
      <c r="D3" s="882"/>
      <c r="E3" s="882"/>
      <c r="F3" s="882"/>
      <c r="G3" s="882"/>
      <c r="H3" s="882"/>
      <c r="I3" s="882"/>
      <c r="J3" s="882"/>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row>
    <row r="4" spans="1:52" s="220" customFormat="1" x14ac:dyDescent="0.3">
      <c r="A4" s="286"/>
      <c r="B4" s="881" t="str">
        <f>CONCATENATE("GOVERNMENT OF  ",DATA!AW107)</f>
        <v xml:space="preserve">GOVERNMENT OF  ANDRA PRADESH </v>
      </c>
      <c r="C4" s="881"/>
      <c r="D4" s="881"/>
      <c r="E4" s="881"/>
      <c r="F4" s="881"/>
      <c r="G4" s="881"/>
      <c r="H4" s="881"/>
      <c r="I4" s="881"/>
      <c r="J4" s="881"/>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row>
    <row r="5" spans="1:52" s="220" customFormat="1" x14ac:dyDescent="0.3">
      <c r="A5" s="286"/>
      <c r="B5" s="615" t="s">
        <v>430</v>
      </c>
      <c r="C5" s="615"/>
      <c r="D5" s="615"/>
      <c r="E5" s="615"/>
      <c r="F5" s="615"/>
      <c r="G5" s="615"/>
      <c r="H5" s="615"/>
      <c r="I5" s="615"/>
      <c r="J5" s="615"/>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row>
    <row r="6" spans="1:52" x14ac:dyDescent="0.3">
      <c r="A6" s="281"/>
      <c r="B6" s="322" t="s">
        <v>431</v>
      </c>
      <c r="C6" s="322"/>
      <c r="D6" s="322"/>
      <c r="E6" s="322"/>
      <c r="F6" s="322"/>
      <c r="G6" s="322"/>
      <c r="H6" s="322"/>
      <c r="I6" s="322"/>
      <c r="J6" s="322"/>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52" x14ac:dyDescent="0.3">
      <c r="A7" s="281"/>
      <c r="B7" s="322" t="s">
        <v>432</v>
      </c>
      <c r="C7" s="322"/>
      <c r="D7" s="322"/>
      <c r="E7" s="881"/>
      <c r="F7" s="881"/>
      <c r="G7" s="322"/>
      <c r="H7" s="322"/>
      <c r="I7" s="322"/>
      <c r="J7" s="322"/>
      <c r="K7" s="281"/>
      <c r="L7" s="310"/>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81"/>
      <c r="AN7" s="281"/>
      <c r="AO7" s="281"/>
      <c r="AP7" s="281"/>
      <c r="AQ7" s="281"/>
      <c r="AR7" s="281"/>
      <c r="AS7" s="281"/>
      <c r="AT7" s="281"/>
      <c r="AU7" s="281"/>
      <c r="AV7" s="281"/>
      <c r="AW7" s="281"/>
      <c r="AX7" s="281"/>
      <c r="AY7" s="281"/>
      <c r="AZ7" s="281"/>
    </row>
    <row r="8" spans="1:52" x14ac:dyDescent="0.3">
      <c r="A8" s="281"/>
      <c r="B8" s="322" t="s">
        <v>433</v>
      </c>
      <c r="C8" s="322"/>
      <c r="D8" s="322"/>
      <c r="E8" s="883" t="str">
        <f>Beneficiary!C10</f>
        <v>093800230</v>
      </c>
      <c r="F8" s="883"/>
      <c r="G8" s="322"/>
      <c r="H8" s="322" t="s">
        <v>506</v>
      </c>
      <c r="I8" s="322"/>
      <c r="J8" s="322"/>
      <c r="K8" s="281"/>
      <c r="L8" s="310"/>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81"/>
      <c r="AN8" s="281"/>
      <c r="AO8" s="281"/>
      <c r="AP8" s="281"/>
      <c r="AQ8" s="281"/>
      <c r="AR8" s="281"/>
      <c r="AS8" s="281"/>
      <c r="AT8" s="281"/>
      <c r="AU8" s="281"/>
      <c r="AV8" s="281"/>
      <c r="AW8" s="281"/>
      <c r="AX8" s="281"/>
      <c r="AY8" s="281"/>
      <c r="AZ8" s="281"/>
    </row>
    <row r="9" spans="1:52" x14ac:dyDescent="0.3">
      <c r="A9" s="281"/>
      <c r="B9" s="322" t="s">
        <v>405</v>
      </c>
      <c r="C9" s="322"/>
      <c r="D9" s="322"/>
      <c r="E9" s="884" t="str">
        <f>DATA!E21</f>
        <v>M.Sc</v>
      </c>
      <c r="F9" s="881"/>
      <c r="G9" s="322"/>
      <c r="H9" s="322" t="s">
        <v>434</v>
      </c>
      <c r="I9" s="322"/>
      <c r="J9" s="323">
        <f ca="1">DATA!AS119</f>
        <v>45872</v>
      </c>
      <c r="K9" s="281"/>
      <c r="L9" s="310"/>
      <c r="M9" s="281"/>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81"/>
      <c r="AN9" s="281"/>
      <c r="AO9" s="281"/>
      <c r="AP9" s="281"/>
      <c r="AQ9" s="281"/>
      <c r="AR9" s="281"/>
      <c r="AS9" s="281"/>
      <c r="AT9" s="281"/>
      <c r="AU9" s="281"/>
      <c r="AV9" s="281"/>
      <c r="AW9" s="281"/>
      <c r="AX9" s="281"/>
      <c r="AY9" s="281"/>
      <c r="AZ9" s="281"/>
    </row>
    <row r="10" spans="1:52" ht="5.25" customHeight="1" x14ac:dyDescent="0.3">
      <c r="A10" s="281"/>
      <c r="B10" s="324"/>
      <c r="C10" s="324"/>
      <c r="D10" s="324"/>
      <c r="E10" s="324"/>
      <c r="F10" s="324"/>
      <c r="G10" s="324"/>
      <c r="H10" s="324"/>
      <c r="I10" s="324"/>
      <c r="J10" s="324"/>
      <c r="K10" s="281"/>
      <c r="L10" s="281"/>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81"/>
      <c r="AN10" s="281"/>
      <c r="AO10" s="281"/>
      <c r="AP10" s="281"/>
      <c r="AQ10" s="281"/>
      <c r="AR10" s="281"/>
      <c r="AS10" s="281"/>
      <c r="AT10" s="281"/>
      <c r="AU10" s="281"/>
      <c r="AV10" s="281"/>
      <c r="AW10" s="281"/>
      <c r="AX10" s="281"/>
      <c r="AY10" s="281"/>
      <c r="AZ10" s="281"/>
    </row>
    <row r="11" spans="1:52" ht="3.75" customHeight="1" x14ac:dyDescent="0.3">
      <c r="A11" s="281"/>
      <c r="B11" s="322"/>
      <c r="C11" s="322"/>
      <c r="D11" s="322"/>
      <c r="E11" s="322"/>
      <c r="F11" s="322"/>
      <c r="G11" s="322"/>
      <c r="H11" s="322"/>
      <c r="I11" s="322"/>
      <c r="J11" s="322"/>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c r="AR11" s="281"/>
      <c r="AS11" s="281"/>
      <c r="AT11" s="281"/>
      <c r="AU11" s="281"/>
      <c r="AV11" s="281"/>
      <c r="AW11" s="281"/>
      <c r="AX11" s="281"/>
      <c r="AY11" s="281"/>
      <c r="AZ11" s="281"/>
    </row>
    <row r="12" spans="1:52" x14ac:dyDescent="0.3">
      <c r="A12" s="281"/>
      <c r="B12" s="322" t="s">
        <v>435</v>
      </c>
      <c r="C12" s="322"/>
      <c r="D12" s="270">
        <v>2202</v>
      </c>
      <c r="E12" s="322"/>
      <c r="F12" s="322" t="s">
        <v>436</v>
      </c>
      <c r="G12" s="322"/>
      <c r="H12" s="270" t="str">
        <f>CONCATENATE("0",DATA!V173)</f>
        <v>0</v>
      </c>
      <c r="I12" s="322" t="s">
        <v>437</v>
      </c>
      <c r="J12" s="270" t="str">
        <f>CONCATENATE("1",DATA!X174,DATA!Y174)</f>
        <v>1</v>
      </c>
      <c r="K12" s="281"/>
      <c r="L12" s="292" t="s">
        <v>526</v>
      </c>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row>
    <row r="13" spans="1:52" x14ac:dyDescent="0.3">
      <c r="A13" s="281"/>
      <c r="B13" s="322" t="s">
        <v>438</v>
      </c>
      <c r="C13" s="322"/>
      <c r="D13" s="271" t="s">
        <v>457</v>
      </c>
      <c r="E13" s="322"/>
      <c r="F13" s="322" t="s">
        <v>439</v>
      </c>
      <c r="G13" s="322"/>
      <c r="H13" s="270" t="str">
        <f>CONCATENATE("0",DATA!Z176)</f>
        <v>0</v>
      </c>
      <c r="I13" s="322" t="s">
        <v>440</v>
      </c>
      <c r="J13" s="271" t="s">
        <v>441</v>
      </c>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row>
    <row r="14" spans="1:52" x14ac:dyDescent="0.3">
      <c r="A14" s="281"/>
      <c r="B14" s="322" t="s">
        <v>442</v>
      </c>
      <c r="C14" s="322"/>
      <c r="D14" s="272" t="s">
        <v>443</v>
      </c>
      <c r="E14" s="325"/>
      <c r="F14" s="326" t="s">
        <v>444</v>
      </c>
      <c r="G14" s="322"/>
      <c r="H14" s="270" t="s">
        <v>445</v>
      </c>
      <c r="I14" s="322"/>
      <c r="J14" s="322"/>
      <c r="K14" s="281"/>
      <c r="L14" s="281"/>
      <c r="M14" s="281"/>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row>
    <row r="15" spans="1:52" x14ac:dyDescent="0.3">
      <c r="A15" s="281"/>
      <c r="B15" s="327"/>
      <c r="C15" s="322"/>
      <c r="D15" s="322"/>
      <c r="E15" s="322"/>
      <c r="F15" s="322"/>
      <c r="G15" s="322"/>
      <c r="H15" s="322"/>
      <c r="I15" s="322"/>
      <c r="J15" s="322"/>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row>
    <row r="16" spans="1:52" ht="5.25" customHeight="1" x14ac:dyDescent="0.3">
      <c r="A16" s="281"/>
      <c r="B16" s="328"/>
      <c r="C16" s="329"/>
      <c r="D16" s="329"/>
      <c r="E16" s="329"/>
      <c r="F16" s="329"/>
      <c r="G16" s="329"/>
      <c r="H16" s="329"/>
      <c r="I16" s="329"/>
      <c r="J16" s="329"/>
      <c r="K16" s="281"/>
      <c r="L16" s="281"/>
      <c r="M16" s="281"/>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row>
    <row r="17" spans="1:52" s="235" customFormat="1" ht="16.8" x14ac:dyDescent="0.3">
      <c r="A17" s="291"/>
      <c r="B17" s="880" t="s">
        <v>500</v>
      </c>
      <c r="C17" s="880"/>
      <c r="D17" s="330"/>
      <c r="E17" s="330" t="s">
        <v>465</v>
      </c>
      <c r="F17" s="330"/>
      <c r="G17" s="330"/>
      <c r="H17" s="879" t="s">
        <v>501</v>
      </c>
      <c r="I17" s="879"/>
      <c r="J17" s="331" t="s">
        <v>502</v>
      </c>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291"/>
      <c r="AU17" s="291"/>
      <c r="AV17" s="291"/>
      <c r="AW17" s="291"/>
      <c r="AX17" s="291"/>
      <c r="AY17" s="291"/>
      <c r="AZ17" s="291"/>
    </row>
    <row r="18" spans="1:52" ht="8.25" customHeight="1" x14ac:dyDescent="0.3">
      <c r="A18" s="281"/>
      <c r="B18" s="332"/>
      <c r="C18" s="333"/>
      <c r="D18" s="333"/>
      <c r="E18" s="333"/>
      <c r="F18" s="333"/>
      <c r="G18" s="333"/>
      <c r="H18" s="333"/>
      <c r="I18" s="333"/>
      <c r="J18" s="333"/>
      <c r="K18" s="281"/>
      <c r="L18" s="281"/>
      <c r="M18" s="281"/>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row>
    <row r="19" spans="1:52" ht="6.75" customHeight="1" x14ac:dyDescent="0.3">
      <c r="A19" s="281"/>
      <c r="B19" s="327"/>
      <c r="C19" s="322"/>
      <c r="D19" s="322"/>
      <c r="E19" s="322"/>
      <c r="F19" s="322"/>
      <c r="G19" s="322"/>
      <c r="H19" s="322"/>
      <c r="I19" s="322"/>
      <c r="J19" s="322"/>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row>
    <row r="20" spans="1:52" x14ac:dyDescent="0.3">
      <c r="A20" s="281"/>
      <c r="B20" s="322" t="s">
        <v>503</v>
      </c>
      <c r="C20" s="322"/>
      <c r="D20" s="322"/>
      <c r="E20" s="322">
        <f ca="1">Bill!S21</f>
        <v>1263</v>
      </c>
      <c r="F20" s="322"/>
      <c r="G20" s="322"/>
      <c r="H20" s="615" t="s">
        <v>446</v>
      </c>
      <c r="I20" s="615"/>
      <c r="J20" s="334">
        <f>Bill!X21</f>
        <v>0</v>
      </c>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row>
    <row r="21" spans="1:52" x14ac:dyDescent="0.3">
      <c r="A21" s="281"/>
      <c r="B21" s="322" t="s">
        <v>505</v>
      </c>
      <c r="C21" s="322"/>
      <c r="D21" s="322"/>
      <c r="E21" s="322">
        <f ca="1">Bill!T21</f>
        <v>425</v>
      </c>
      <c r="F21" s="322"/>
      <c r="G21" s="322"/>
      <c r="H21" s="322"/>
      <c r="I21" s="322"/>
      <c r="J21" s="334"/>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row>
    <row r="22" spans="1:52" x14ac:dyDescent="0.3">
      <c r="A22" s="281"/>
      <c r="B22" s="322" t="s">
        <v>504</v>
      </c>
      <c r="C22" s="322"/>
      <c r="D22" s="322"/>
      <c r="E22" s="322">
        <f ca="1">Bill!V21</f>
        <v>126</v>
      </c>
      <c r="F22" s="322"/>
      <c r="G22" s="322"/>
      <c r="H22" s="322"/>
      <c r="I22" s="322"/>
      <c r="J22" s="322"/>
      <c r="K22" s="281"/>
      <c r="L22" s="281"/>
      <c r="M22" s="281"/>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row>
    <row r="23" spans="1:52" x14ac:dyDescent="0.3">
      <c r="A23" s="281"/>
      <c r="B23" s="364" t="s">
        <v>531</v>
      </c>
      <c r="C23" s="324" t="s">
        <v>43</v>
      </c>
      <c r="D23" s="333"/>
      <c r="E23" s="333">
        <f ca="1">Bill!U21</f>
        <v>0</v>
      </c>
      <c r="F23" s="333"/>
      <c r="G23" s="333"/>
      <c r="H23" s="322"/>
      <c r="I23" s="322"/>
      <c r="J23" s="322"/>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row>
    <row r="24" spans="1:52" ht="6.75" customHeight="1" x14ac:dyDescent="0.3">
      <c r="A24" s="281"/>
      <c r="B24" s="322"/>
      <c r="C24" s="322"/>
      <c r="D24" s="322"/>
      <c r="E24" s="322"/>
      <c r="F24" s="322"/>
      <c r="G24" s="322"/>
      <c r="H24" s="322"/>
      <c r="I24" s="322"/>
      <c r="J24" s="322"/>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row>
    <row r="25" spans="1:52" x14ac:dyDescent="0.3">
      <c r="A25" s="281"/>
      <c r="B25" s="322" t="s">
        <v>447</v>
      </c>
      <c r="C25" s="322"/>
      <c r="D25" s="322"/>
      <c r="E25" s="322">
        <f ca="1">SUM(E20:E22)</f>
        <v>1814</v>
      </c>
      <c r="F25" s="322"/>
      <c r="G25" s="322"/>
      <c r="H25" s="322"/>
      <c r="I25" s="322"/>
      <c r="J25" s="322"/>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x14ac:dyDescent="0.3">
      <c r="A26" s="281"/>
      <c r="B26" s="322" t="s">
        <v>448</v>
      </c>
      <c r="C26" s="322"/>
      <c r="D26" s="322"/>
      <c r="E26" s="322">
        <f>J20</f>
        <v>0</v>
      </c>
      <c r="F26" s="322"/>
      <c r="G26" s="322"/>
      <c r="H26" s="322"/>
      <c r="I26" s="322"/>
      <c r="J26" s="322"/>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row>
    <row r="27" spans="1:52" ht="6" customHeight="1" x14ac:dyDescent="0.3">
      <c r="A27" s="281"/>
      <c r="B27" s="322"/>
      <c r="C27" s="322"/>
      <c r="D27" s="322"/>
      <c r="E27" s="333"/>
      <c r="F27" s="333"/>
      <c r="G27" s="322"/>
      <c r="H27" s="322"/>
      <c r="I27" s="322"/>
      <c r="J27" s="322"/>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81"/>
      <c r="AN27" s="281"/>
      <c r="AO27" s="281"/>
      <c r="AP27" s="281"/>
      <c r="AQ27" s="281"/>
      <c r="AR27" s="281"/>
      <c r="AS27" s="281"/>
      <c r="AT27" s="281"/>
      <c r="AU27" s="281"/>
      <c r="AV27" s="281"/>
      <c r="AW27" s="281"/>
      <c r="AX27" s="281"/>
      <c r="AY27" s="281"/>
      <c r="AZ27" s="281"/>
    </row>
    <row r="28" spans="1:52" x14ac:dyDescent="0.3">
      <c r="A28" s="281"/>
      <c r="B28" s="322" t="s">
        <v>508</v>
      </c>
      <c r="C28" s="322"/>
      <c r="D28" s="322"/>
      <c r="E28" s="322">
        <f ca="1">E25-E26</f>
        <v>1814</v>
      </c>
      <c r="F28" s="322"/>
      <c r="G28" s="322"/>
      <c r="H28" s="322"/>
      <c r="I28" s="322"/>
      <c r="J28" s="322"/>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81"/>
      <c r="AN28" s="281"/>
      <c r="AO28" s="281"/>
      <c r="AP28" s="281"/>
      <c r="AQ28" s="281"/>
      <c r="AR28" s="281"/>
      <c r="AS28" s="281"/>
      <c r="AT28" s="281"/>
      <c r="AU28" s="281"/>
      <c r="AV28" s="281"/>
      <c r="AW28" s="281"/>
      <c r="AX28" s="281"/>
      <c r="AY28" s="281"/>
      <c r="AZ28" s="281"/>
    </row>
    <row r="29" spans="1:52" ht="5.25" customHeight="1" x14ac:dyDescent="0.3">
      <c r="A29" s="281"/>
      <c r="B29" s="322"/>
      <c r="C29" s="322"/>
      <c r="D29" s="322"/>
      <c r="E29" s="333"/>
      <c r="F29" s="333"/>
      <c r="G29" s="322"/>
      <c r="H29" s="322"/>
      <c r="I29" s="322"/>
      <c r="J29" s="322"/>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c r="AS29" s="281"/>
      <c r="AT29" s="281"/>
      <c r="AU29" s="281"/>
      <c r="AV29" s="281"/>
      <c r="AW29" s="281"/>
      <c r="AX29" s="281"/>
      <c r="AY29" s="281"/>
      <c r="AZ29" s="281"/>
    </row>
    <row r="30" spans="1:52" x14ac:dyDescent="0.3">
      <c r="A30" s="281"/>
      <c r="B30" s="322"/>
      <c r="C30" s="322"/>
      <c r="D30" s="322"/>
      <c r="E30" s="322"/>
      <c r="F30" s="322"/>
      <c r="G30" s="322"/>
      <c r="H30" s="322"/>
      <c r="I30" s="322"/>
      <c r="J30" s="322"/>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1"/>
      <c r="AL30" s="281"/>
      <c r="AM30" s="281"/>
      <c r="AN30" s="281"/>
      <c r="AO30" s="281"/>
      <c r="AP30" s="281"/>
      <c r="AQ30" s="281"/>
      <c r="AR30" s="281"/>
      <c r="AS30" s="281"/>
      <c r="AT30" s="281"/>
      <c r="AU30" s="281"/>
      <c r="AV30" s="281"/>
      <c r="AW30" s="281"/>
      <c r="AX30" s="281"/>
      <c r="AY30" s="281"/>
      <c r="AZ30" s="281"/>
    </row>
    <row r="31" spans="1:52" s="221" customFormat="1" ht="18" x14ac:dyDescent="0.35">
      <c r="A31" s="290"/>
      <c r="B31" s="315" t="str">
        <f ca="1">CONCATENATE("Net Amount in words:  ",DATA!AR147," only")</f>
        <v>Net Amount in words:    One Thousand Eight Hundred and Fourteen rupees only  only</v>
      </c>
      <c r="C31" s="335"/>
      <c r="D31" s="335"/>
      <c r="E31" s="335"/>
      <c r="F31" s="335"/>
      <c r="G31" s="335"/>
      <c r="H31" s="335"/>
      <c r="I31" s="335"/>
      <c r="J31" s="335"/>
      <c r="K31" s="290"/>
      <c r="L31" s="290"/>
      <c r="M31" s="290"/>
      <c r="N31" s="290"/>
      <c r="O31" s="290"/>
      <c r="P31" s="290"/>
      <c r="Q31" s="290"/>
      <c r="R31" s="290"/>
      <c r="S31" s="290"/>
      <c r="T31" s="290"/>
      <c r="U31" s="290"/>
      <c r="V31" s="290"/>
      <c r="W31" s="290"/>
      <c r="X31" s="290"/>
      <c r="Y31" s="290"/>
      <c r="Z31" s="290"/>
      <c r="AA31" s="290"/>
      <c r="AB31" s="290"/>
      <c r="AC31" s="290"/>
      <c r="AD31" s="290"/>
      <c r="AE31" s="290"/>
      <c r="AF31" s="290"/>
      <c r="AG31" s="290"/>
      <c r="AH31" s="290"/>
      <c r="AI31" s="290"/>
      <c r="AJ31" s="290"/>
      <c r="AK31" s="290"/>
      <c r="AL31" s="290"/>
      <c r="AM31" s="290"/>
      <c r="AN31" s="290"/>
      <c r="AO31" s="290"/>
      <c r="AP31" s="290"/>
      <c r="AQ31" s="290"/>
      <c r="AR31" s="290"/>
      <c r="AS31" s="290"/>
      <c r="AT31" s="290"/>
      <c r="AU31" s="290"/>
      <c r="AV31" s="290"/>
      <c r="AW31" s="290"/>
      <c r="AX31" s="290"/>
      <c r="AY31" s="290"/>
      <c r="AZ31" s="290"/>
    </row>
    <row r="32" spans="1:52" x14ac:dyDescent="0.3">
      <c r="A32" s="281"/>
      <c r="B32" s="322"/>
      <c r="C32" s="322"/>
      <c r="D32" s="322"/>
      <c r="E32" s="322"/>
      <c r="F32" s="322"/>
      <c r="G32" s="322"/>
      <c r="H32" s="322"/>
      <c r="I32" s="322"/>
      <c r="J32" s="322"/>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1"/>
      <c r="AL32" s="281"/>
      <c r="AM32" s="281"/>
      <c r="AN32" s="281"/>
      <c r="AO32" s="281"/>
      <c r="AP32" s="281"/>
      <c r="AQ32" s="281"/>
      <c r="AR32" s="281"/>
      <c r="AS32" s="281"/>
      <c r="AT32" s="281"/>
      <c r="AU32" s="281"/>
      <c r="AV32" s="281"/>
      <c r="AW32" s="281"/>
      <c r="AX32" s="281"/>
      <c r="AY32" s="281"/>
      <c r="AZ32" s="281"/>
    </row>
    <row r="33" spans="1:52" x14ac:dyDescent="0.3">
      <c r="A33" s="281"/>
      <c r="B33" s="322"/>
      <c r="C33" s="322"/>
      <c r="D33" s="322"/>
      <c r="E33" s="322"/>
      <c r="F33" s="322"/>
      <c r="G33" s="322"/>
      <c r="H33" s="322"/>
      <c r="I33" s="322"/>
      <c r="J33" s="322"/>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1"/>
      <c r="AL33" s="281"/>
      <c r="AM33" s="281"/>
      <c r="AN33" s="281"/>
      <c r="AO33" s="281"/>
      <c r="AP33" s="281"/>
      <c r="AQ33" s="281"/>
      <c r="AR33" s="281"/>
      <c r="AS33" s="281"/>
      <c r="AT33" s="281"/>
      <c r="AU33" s="281"/>
      <c r="AV33" s="281"/>
      <c r="AW33" s="281"/>
      <c r="AX33" s="281"/>
      <c r="AY33" s="281"/>
      <c r="AZ33" s="281"/>
    </row>
    <row r="34" spans="1:52" x14ac:dyDescent="0.3">
      <c r="A34" s="281"/>
      <c r="B34" s="322" t="s">
        <v>467</v>
      </c>
      <c r="C34" s="322"/>
      <c r="D34" s="322"/>
      <c r="E34" s="322"/>
      <c r="F34" s="322"/>
      <c r="G34" s="322"/>
      <c r="H34" s="322"/>
      <c r="I34" s="322"/>
      <c r="J34" s="322"/>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1"/>
      <c r="AL34" s="281"/>
      <c r="AM34" s="281"/>
      <c r="AN34" s="281"/>
      <c r="AO34" s="281"/>
      <c r="AP34" s="281"/>
      <c r="AQ34" s="281"/>
      <c r="AR34" s="281"/>
      <c r="AS34" s="281"/>
      <c r="AT34" s="281"/>
      <c r="AU34" s="281"/>
      <c r="AV34" s="281"/>
      <c r="AW34" s="281"/>
      <c r="AX34" s="281"/>
      <c r="AY34" s="281"/>
      <c r="AZ34" s="281"/>
    </row>
    <row r="35" spans="1:52" x14ac:dyDescent="0.3">
      <c r="A35" s="281"/>
      <c r="B35" s="322" t="s">
        <v>449</v>
      </c>
      <c r="C35" s="322"/>
      <c r="D35" s="322"/>
      <c r="E35" s="322"/>
      <c r="F35" s="322"/>
      <c r="G35" s="322"/>
      <c r="H35" s="322"/>
      <c r="I35" s="322"/>
      <c r="J35" s="322"/>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row>
    <row r="36" spans="1:52" ht="15.75" customHeight="1" x14ac:dyDescent="0.3">
      <c r="A36" s="281"/>
      <c r="B36" s="322"/>
      <c r="C36" s="322"/>
      <c r="D36" s="322"/>
      <c r="E36" s="322"/>
      <c r="F36" s="322"/>
      <c r="G36" s="322"/>
      <c r="H36" s="322"/>
      <c r="I36" s="322"/>
      <c r="J36" s="322"/>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row>
    <row r="37" spans="1:52" s="221" customFormat="1" ht="18" x14ac:dyDescent="0.35">
      <c r="A37" s="290"/>
      <c r="B37" s="874" t="s">
        <v>450</v>
      </c>
      <c r="C37" s="874"/>
      <c r="D37" s="874"/>
      <c r="E37" s="874"/>
      <c r="F37" s="874"/>
      <c r="G37" s="874"/>
      <c r="H37" s="874"/>
      <c r="I37" s="874"/>
      <c r="J37" s="874"/>
      <c r="K37" s="290"/>
      <c r="L37" s="290"/>
      <c r="M37" s="290"/>
      <c r="N37" s="290"/>
      <c r="O37" s="290"/>
      <c r="P37" s="290"/>
      <c r="Q37" s="290"/>
      <c r="R37" s="290"/>
      <c r="S37" s="290"/>
      <c r="T37" s="290"/>
      <c r="U37" s="290"/>
      <c r="V37" s="290"/>
      <c r="W37" s="290"/>
      <c r="X37" s="290"/>
      <c r="Y37" s="290"/>
      <c r="Z37" s="290"/>
      <c r="AA37" s="290"/>
      <c r="AB37" s="290"/>
      <c r="AC37" s="290"/>
      <c r="AD37" s="290"/>
      <c r="AE37" s="290"/>
      <c r="AF37" s="290"/>
      <c r="AG37" s="290"/>
      <c r="AH37" s="290"/>
      <c r="AI37" s="290"/>
      <c r="AJ37" s="290"/>
      <c r="AK37" s="290"/>
      <c r="AL37" s="290"/>
      <c r="AM37" s="290"/>
      <c r="AN37" s="290"/>
      <c r="AO37" s="290"/>
      <c r="AP37" s="290"/>
      <c r="AQ37" s="290"/>
      <c r="AR37" s="290"/>
      <c r="AS37" s="290"/>
      <c r="AT37" s="290"/>
      <c r="AU37" s="290"/>
      <c r="AV37" s="290"/>
      <c r="AW37" s="290"/>
      <c r="AX37" s="290"/>
      <c r="AY37" s="290"/>
      <c r="AZ37" s="290"/>
    </row>
    <row r="38" spans="1:52" ht="9" customHeight="1" x14ac:dyDescent="0.3">
      <c r="A38" s="281"/>
      <c r="B38" s="332"/>
      <c r="C38" s="333"/>
      <c r="D38" s="333"/>
      <c r="E38" s="333"/>
      <c r="F38" s="333"/>
      <c r="G38" s="333"/>
      <c r="H38" s="333"/>
      <c r="I38" s="333"/>
      <c r="J38" s="333"/>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1"/>
      <c r="AL38" s="281"/>
      <c r="AM38" s="281"/>
      <c r="AN38" s="281"/>
      <c r="AO38" s="281"/>
      <c r="AP38" s="281"/>
      <c r="AQ38" s="281"/>
      <c r="AR38" s="281"/>
      <c r="AS38" s="281"/>
      <c r="AT38" s="281"/>
      <c r="AU38" s="281"/>
      <c r="AV38" s="281"/>
      <c r="AW38" s="281"/>
      <c r="AX38" s="281"/>
      <c r="AY38" s="281"/>
      <c r="AZ38" s="281"/>
    </row>
    <row r="39" spans="1:52" ht="17.25" customHeight="1" x14ac:dyDescent="0.3">
      <c r="A39" s="281"/>
      <c r="B39" s="322" t="s">
        <v>451</v>
      </c>
      <c r="C39" s="322"/>
      <c r="D39" s="322"/>
      <c r="E39" s="322"/>
      <c r="F39" s="322"/>
      <c r="G39" s="322"/>
      <c r="H39" s="322"/>
      <c r="I39" s="322"/>
      <c r="J39" s="322"/>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1"/>
      <c r="AL39" s="281"/>
      <c r="AM39" s="281"/>
      <c r="AN39" s="281"/>
      <c r="AO39" s="281"/>
      <c r="AP39" s="281"/>
      <c r="AQ39" s="281"/>
      <c r="AR39" s="281"/>
      <c r="AS39" s="281"/>
      <c r="AT39" s="281"/>
      <c r="AU39" s="281"/>
      <c r="AV39" s="281"/>
      <c r="AW39" s="281"/>
      <c r="AX39" s="281"/>
      <c r="AY39" s="281"/>
      <c r="AZ39" s="281"/>
    </row>
    <row r="40" spans="1:52" ht="9.75" customHeight="1" x14ac:dyDescent="0.3">
      <c r="A40" s="281"/>
      <c r="B40" s="322"/>
      <c r="C40" s="322"/>
      <c r="D40" s="322"/>
      <c r="E40" s="322"/>
      <c r="F40" s="322"/>
      <c r="G40" s="322"/>
      <c r="H40" s="322"/>
      <c r="I40" s="322"/>
      <c r="J40" s="322"/>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1"/>
      <c r="AL40" s="281"/>
      <c r="AM40" s="281"/>
      <c r="AN40" s="281"/>
      <c r="AO40" s="281"/>
      <c r="AP40" s="281"/>
      <c r="AQ40" s="281"/>
      <c r="AR40" s="281"/>
      <c r="AS40" s="281"/>
      <c r="AT40" s="281"/>
      <c r="AU40" s="281"/>
      <c r="AV40" s="281"/>
      <c r="AW40" s="281"/>
      <c r="AX40" s="281"/>
      <c r="AY40" s="281"/>
      <c r="AZ40" s="281"/>
    </row>
    <row r="41" spans="1:52" x14ac:dyDescent="0.3">
      <c r="A41" s="281"/>
      <c r="B41" s="322" t="s">
        <v>452</v>
      </c>
      <c r="C41" s="322"/>
      <c r="D41" s="322"/>
      <c r="E41" s="322"/>
      <c r="F41" s="322"/>
      <c r="G41" s="322"/>
      <c r="H41" s="322"/>
      <c r="I41" s="322"/>
      <c r="J41" s="322"/>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1"/>
      <c r="AL41" s="281"/>
      <c r="AM41" s="281"/>
      <c r="AN41" s="281"/>
      <c r="AO41" s="281"/>
      <c r="AP41" s="281"/>
      <c r="AQ41" s="281"/>
      <c r="AR41" s="281"/>
      <c r="AS41" s="281"/>
      <c r="AT41" s="281"/>
      <c r="AU41" s="281"/>
      <c r="AV41" s="281"/>
      <c r="AW41" s="281"/>
      <c r="AX41" s="281"/>
      <c r="AY41" s="281"/>
      <c r="AZ41" s="281"/>
    </row>
    <row r="42" spans="1:52" ht="10.5" customHeight="1" x14ac:dyDescent="0.3">
      <c r="A42" s="281"/>
      <c r="B42" s="322"/>
      <c r="C42" s="322"/>
      <c r="D42" s="322"/>
      <c r="E42" s="322"/>
      <c r="F42" s="322"/>
      <c r="G42" s="322"/>
      <c r="H42" s="322"/>
      <c r="I42" s="322"/>
      <c r="J42" s="322"/>
      <c r="K42" s="281"/>
      <c r="L42" s="281"/>
      <c r="M42" s="281"/>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1"/>
      <c r="AL42" s="281"/>
      <c r="AM42" s="281"/>
      <c r="AN42" s="281"/>
      <c r="AO42" s="281"/>
      <c r="AP42" s="281"/>
      <c r="AQ42" s="281"/>
      <c r="AR42" s="281"/>
      <c r="AS42" s="281"/>
      <c r="AT42" s="281"/>
      <c r="AU42" s="281"/>
      <c r="AV42" s="281"/>
      <c r="AW42" s="281"/>
      <c r="AX42" s="281"/>
      <c r="AY42" s="281"/>
      <c r="AZ42" s="281"/>
    </row>
    <row r="43" spans="1:52" ht="15" x14ac:dyDescent="0.3">
      <c r="A43" s="281"/>
      <c r="B43" s="875" t="s">
        <v>453</v>
      </c>
      <c r="C43" s="875"/>
      <c r="D43" s="875"/>
      <c r="E43" s="875"/>
      <c r="F43" s="875"/>
      <c r="G43" s="875"/>
      <c r="H43" s="875"/>
      <c r="I43" s="875"/>
      <c r="J43" s="875"/>
      <c r="K43" s="281"/>
      <c r="L43" s="281"/>
      <c r="M43" s="281"/>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1"/>
      <c r="AL43" s="281"/>
      <c r="AM43" s="281"/>
      <c r="AN43" s="281"/>
      <c r="AO43" s="281"/>
      <c r="AP43" s="281"/>
      <c r="AQ43" s="281"/>
      <c r="AR43" s="281"/>
      <c r="AS43" s="281"/>
      <c r="AT43" s="281"/>
      <c r="AU43" s="281"/>
      <c r="AV43" s="281"/>
      <c r="AW43" s="281"/>
      <c r="AX43" s="281"/>
      <c r="AY43" s="281"/>
      <c r="AZ43" s="281"/>
    </row>
    <row r="44" spans="1:52" ht="9" customHeight="1" x14ac:dyDescent="0.3">
      <c r="A44" s="281"/>
      <c r="B44" s="322"/>
      <c r="C44" s="322"/>
      <c r="D44" s="322"/>
      <c r="E44" s="322"/>
      <c r="F44" s="322"/>
      <c r="G44" s="322"/>
      <c r="H44" s="322"/>
      <c r="I44" s="322"/>
      <c r="J44" s="322"/>
      <c r="K44" s="281"/>
      <c r="L44" s="281"/>
      <c r="M44" s="281"/>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1"/>
      <c r="AL44" s="281"/>
      <c r="AM44" s="281"/>
      <c r="AN44" s="281"/>
      <c r="AO44" s="281"/>
      <c r="AP44" s="281"/>
      <c r="AQ44" s="281"/>
      <c r="AR44" s="281"/>
      <c r="AS44" s="281"/>
      <c r="AT44" s="281"/>
      <c r="AU44" s="281"/>
      <c r="AV44" s="281"/>
      <c r="AW44" s="281"/>
      <c r="AX44" s="281"/>
      <c r="AY44" s="281"/>
      <c r="AZ44" s="281"/>
    </row>
    <row r="45" spans="1:52" x14ac:dyDescent="0.3">
      <c r="A45" s="281"/>
      <c r="B45" s="876" t="s">
        <v>454</v>
      </c>
      <c r="C45" s="876"/>
      <c r="D45" s="876"/>
      <c r="E45" s="876"/>
      <c r="F45" s="876"/>
      <c r="G45" s="876"/>
      <c r="H45" s="876"/>
      <c r="I45" s="876"/>
      <c r="J45" s="876"/>
      <c r="K45" s="281"/>
      <c r="L45" s="281"/>
      <c r="M45" s="281"/>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1"/>
      <c r="AL45" s="281"/>
      <c r="AM45" s="281"/>
      <c r="AN45" s="281"/>
      <c r="AO45" s="281"/>
      <c r="AP45" s="281"/>
      <c r="AQ45" s="281"/>
      <c r="AR45" s="281"/>
      <c r="AS45" s="281"/>
      <c r="AT45" s="281"/>
      <c r="AU45" s="281"/>
      <c r="AV45" s="281"/>
      <c r="AW45" s="281"/>
      <c r="AX45" s="281"/>
      <c r="AY45" s="281"/>
      <c r="AZ45" s="281"/>
    </row>
    <row r="46" spans="1:52" x14ac:dyDescent="0.3">
      <c r="A46" s="281"/>
      <c r="B46" s="322"/>
      <c r="C46" s="322"/>
      <c r="D46" s="322"/>
      <c r="E46" s="322"/>
      <c r="F46" s="322"/>
      <c r="G46" s="322"/>
      <c r="H46" s="322"/>
      <c r="I46" s="322"/>
      <c r="J46" s="322"/>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1"/>
      <c r="AL46" s="281"/>
      <c r="AM46" s="281"/>
      <c r="AN46" s="281"/>
      <c r="AO46" s="281"/>
      <c r="AP46" s="281"/>
      <c r="AQ46" s="281"/>
      <c r="AR46" s="281"/>
      <c r="AS46" s="281"/>
      <c r="AT46" s="281"/>
      <c r="AU46" s="281"/>
      <c r="AV46" s="281"/>
      <c r="AW46" s="281"/>
      <c r="AX46" s="281"/>
      <c r="AY46" s="281"/>
      <c r="AZ46" s="281"/>
    </row>
    <row r="47" spans="1:52" x14ac:dyDescent="0.3">
      <c r="A47" s="281"/>
      <c r="B47" s="322"/>
      <c r="C47" s="322"/>
      <c r="D47" s="322"/>
      <c r="E47" s="322"/>
      <c r="F47" s="322"/>
      <c r="G47" s="322"/>
      <c r="H47" s="322"/>
      <c r="I47" s="322"/>
      <c r="J47" s="322"/>
      <c r="K47" s="281"/>
      <c r="L47" s="281"/>
      <c r="M47" s="281"/>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1"/>
      <c r="AL47" s="281"/>
      <c r="AM47" s="281"/>
      <c r="AN47" s="281"/>
      <c r="AO47" s="281"/>
      <c r="AP47" s="281"/>
      <c r="AQ47" s="281"/>
      <c r="AR47" s="281"/>
      <c r="AS47" s="281"/>
      <c r="AT47" s="281"/>
      <c r="AU47" s="281"/>
      <c r="AV47" s="281"/>
      <c r="AW47" s="281"/>
      <c r="AX47" s="281"/>
      <c r="AY47" s="281"/>
      <c r="AZ47" s="281"/>
    </row>
    <row r="48" spans="1:52" x14ac:dyDescent="0.3">
      <c r="A48" s="281"/>
      <c r="B48" s="326" t="s">
        <v>468</v>
      </c>
      <c r="C48" s="322"/>
      <c r="D48" s="322"/>
      <c r="E48" s="322"/>
      <c r="F48" s="322"/>
      <c r="G48" s="322"/>
      <c r="H48" s="322"/>
      <c r="I48" s="322"/>
      <c r="J48" s="322"/>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c r="AM48" s="281"/>
      <c r="AN48" s="281"/>
      <c r="AO48" s="281"/>
      <c r="AP48" s="281"/>
      <c r="AQ48" s="281"/>
      <c r="AR48" s="281"/>
      <c r="AS48" s="281"/>
      <c r="AT48" s="281"/>
      <c r="AU48" s="281"/>
      <c r="AV48" s="281"/>
      <c r="AW48" s="281"/>
      <c r="AX48" s="281"/>
      <c r="AY48" s="281"/>
      <c r="AZ48" s="281"/>
    </row>
    <row r="49" spans="1:52" x14ac:dyDescent="0.3">
      <c r="A49" s="281"/>
      <c r="B49" s="322"/>
      <c r="C49" s="322"/>
      <c r="D49" s="322"/>
      <c r="E49" s="322"/>
      <c r="F49" s="322"/>
      <c r="G49" s="322"/>
      <c r="H49" s="322"/>
      <c r="I49" s="322"/>
      <c r="J49" s="322"/>
      <c r="K49" s="281"/>
      <c r="L49" s="281"/>
      <c r="M49" s="281"/>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1"/>
      <c r="AL49" s="281"/>
      <c r="AM49" s="281"/>
      <c r="AN49" s="281"/>
      <c r="AO49" s="281"/>
      <c r="AP49" s="281"/>
      <c r="AQ49" s="281"/>
      <c r="AR49" s="281"/>
      <c r="AS49" s="281"/>
      <c r="AT49" s="281"/>
      <c r="AU49" s="281"/>
      <c r="AV49" s="281"/>
      <c r="AW49" s="281"/>
      <c r="AX49" s="281"/>
      <c r="AY49" s="281"/>
      <c r="AZ49" s="281"/>
    </row>
    <row r="50" spans="1:52" ht="7.5" customHeight="1" x14ac:dyDescent="0.3">
      <c r="A50" s="281"/>
      <c r="B50" s="322"/>
      <c r="C50" s="322"/>
      <c r="D50" s="322"/>
      <c r="E50" s="322"/>
      <c r="F50" s="322"/>
      <c r="G50" s="322"/>
      <c r="H50" s="322"/>
      <c r="I50" s="322"/>
      <c r="J50" s="322"/>
      <c r="K50" s="281"/>
      <c r="L50" s="281"/>
      <c r="M50" s="281"/>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1"/>
      <c r="AL50" s="281"/>
      <c r="AM50" s="281"/>
      <c r="AN50" s="281"/>
      <c r="AO50" s="281"/>
      <c r="AP50" s="281"/>
      <c r="AQ50" s="281"/>
      <c r="AR50" s="281"/>
      <c r="AS50" s="281"/>
      <c r="AT50" s="281"/>
      <c r="AU50" s="281"/>
      <c r="AV50" s="281"/>
      <c r="AW50" s="281"/>
      <c r="AX50" s="281"/>
      <c r="AY50" s="281"/>
      <c r="AZ50" s="281"/>
    </row>
    <row r="51" spans="1:52" x14ac:dyDescent="0.3">
      <c r="A51" s="281"/>
      <c r="B51" s="322"/>
      <c r="C51" s="322"/>
      <c r="D51" s="322"/>
      <c r="E51" s="322"/>
      <c r="F51" s="322"/>
      <c r="G51" s="322"/>
      <c r="H51" s="322"/>
      <c r="I51" s="322"/>
      <c r="J51" s="322"/>
      <c r="K51" s="281"/>
      <c r="L51" s="281"/>
      <c r="M51" s="281"/>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1"/>
      <c r="AL51" s="281"/>
      <c r="AM51" s="281"/>
      <c r="AN51" s="281"/>
      <c r="AO51" s="281"/>
      <c r="AP51" s="281"/>
      <c r="AQ51" s="281"/>
      <c r="AR51" s="281"/>
      <c r="AS51" s="281"/>
      <c r="AT51" s="281"/>
      <c r="AU51" s="281"/>
      <c r="AV51" s="281"/>
      <c r="AW51" s="281"/>
      <c r="AX51" s="281"/>
      <c r="AY51" s="281"/>
      <c r="AZ51" s="281"/>
    </row>
    <row r="52" spans="1:52" x14ac:dyDescent="0.3">
      <c r="A52" s="281"/>
      <c r="B52" s="322"/>
      <c r="C52" s="322"/>
      <c r="D52" s="322"/>
      <c r="E52" s="322"/>
      <c r="F52" s="322"/>
      <c r="G52" s="322"/>
      <c r="H52" s="322"/>
      <c r="I52" s="322"/>
      <c r="J52" s="322"/>
      <c r="K52" s="281"/>
      <c r="L52" s="281"/>
      <c r="M52" s="281"/>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1"/>
      <c r="AL52" s="281"/>
      <c r="AM52" s="281"/>
      <c r="AN52" s="281"/>
      <c r="AO52" s="281"/>
      <c r="AP52" s="281"/>
      <c r="AQ52" s="281"/>
      <c r="AR52" s="281"/>
      <c r="AS52" s="281"/>
      <c r="AT52" s="281"/>
      <c r="AU52" s="281"/>
      <c r="AV52" s="281"/>
      <c r="AW52" s="281"/>
      <c r="AX52" s="281"/>
      <c r="AY52" s="281"/>
      <c r="AZ52" s="281"/>
    </row>
    <row r="53" spans="1:52" x14ac:dyDescent="0.3">
      <c r="A53" s="281"/>
      <c r="B53" s="336"/>
      <c r="C53" s="336"/>
      <c r="D53" s="336"/>
      <c r="E53" s="336"/>
      <c r="F53" s="336"/>
      <c r="G53" s="336"/>
      <c r="H53" s="336"/>
      <c r="I53" s="336"/>
      <c r="J53" s="336"/>
      <c r="K53" s="281"/>
      <c r="L53" s="281"/>
      <c r="M53" s="281"/>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1"/>
      <c r="AL53" s="281"/>
      <c r="AM53" s="281"/>
      <c r="AN53" s="281"/>
      <c r="AO53" s="281"/>
      <c r="AP53" s="281"/>
      <c r="AQ53" s="281"/>
      <c r="AR53" s="281"/>
      <c r="AS53" s="281"/>
      <c r="AT53" s="281"/>
      <c r="AU53" s="281"/>
      <c r="AV53" s="281"/>
      <c r="AW53" s="281"/>
      <c r="AX53" s="281"/>
      <c r="AY53" s="281"/>
      <c r="AZ53" s="281"/>
    </row>
    <row r="54" spans="1:52" x14ac:dyDescent="0.3">
      <c r="A54" s="281"/>
      <c r="B54" s="336"/>
      <c r="C54" s="336"/>
      <c r="D54" s="336"/>
      <c r="E54" s="336"/>
      <c r="F54" s="336"/>
      <c r="G54" s="336"/>
      <c r="H54" s="336"/>
      <c r="I54" s="336"/>
      <c r="J54" s="336"/>
      <c r="K54" s="281"/>
      <c r="L54" s="281"/>
      <c r="M54" s="281"/>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1"/>
      <c r="AL54" s="281"/>
      <c r="AM54" s="281"/>
      <c r="AN54" s="281"/>
      <c r="AO54" s="281"/>
      <c r="AP54" s="281"/>
      <c r="AQ54" s="281"/>
      <c r="AR54" s="281"/>
      <c r="AS54" s="281"/>
      <c r="AT54" s="281"/>
      <c r="AU54" s="281"/>
      <c r="AV54" s="281"/>
      <c r="AW54" s="281"/>
      <c r="AX54" s="281"/>
      <c r="AY54" s="281"/>
      <c r="AZ54" s="281"/>
    </row>
    <row r="55" spans="1:52" x14ac:dyDescent="0.3">
      <c r="A55" s="281"/>
      <c r="B55" s="336"/>
      <c r="C55" s="336"/>
      <c r="D55" s="336"/>
      <c r="E55" s="336"/>
      <c r="F55" s="336"/>
      <c r="G55" s="336"/>
      <c r="H55" s="336"/>
      <c r="I55" s="336"/>
      <c r="J55" s="336"/>
      <c r="K55" s="281"/>
      <c r="L55" s="281"/>
      <c r="M55" s="281"/>
      <c r="N55" s="281"/>
      <c r="O55" s="281"/>
      <c r="P55" s="281"/>
      <c r="Q55" s="281"/>
      <c r="R55" s="281"/>
      <c r="S55" s="281"/>
      <c r="T55" s="281"/>
      <c r="U55" s="281"/>
      <c r="V55" s="281"/>
      <c r="W55" s="281"/>
      <c r="X55" s="281"/>
      <c r="Y55" s="281"/>
      <c r="Z55" s="281"/>
      <c r="AA55" s="281"/>
      <c r="AB55" s="281"/>
      <c r="AC55" s="281"/>
      <c r="AD55" s="281"/>
      <c r="AE55" s="281"/>
      <c r="AF55" s="281"/>
      <c r="AG55" s="281"/>
      <c r="AH55" s="281"/>
      <c r="AI55" s="281"/>
      <c r="AJ55" s="281"/>
      <c r="AK55" s="281"/>
      <c r="AL55" s="281"/>
      <c r="AM55" s="281"/>
      <c r="AN55" s="281"/>
      <c r="AO55" s="281"/>
      <c r="AP55" s="281"/>
      <c r="AQ55" s="281"/>
      <c r="AR55" s="281"/>
      <c r="AS55" s="281"/>
      <c r="AT55" s="281"/>
      <c r="AU55" s="281"/>
      <c r="AV55" s="281"/>
      <c r="AW55" s="281"/>
      <c r="AX55" s="281"/>
      <c r="AY55" s="281"/>
      <c r="AZ55" s="281"/>
    </row>
    <row r="56" spans="1:52" s="221" customFormat="1" ht="18" x14ac:dyDescent="0.35">
      <c r="A56" s="290"/>
      <c r="B56" s="877" t="s">
        <v>455</v>
      </c>
      <c r="C56" s="877"/>
      <c r="D56" s="877"/>
      <c r="E56" s="877"/>
      <c r="F56" s="877"/>
      <c r="G56" s="877"/>
      <c r="H56" s="877"/>
      <c r="I56" s="877"/>
      <c r="J56" s="877"/>
      <c r="K56" s="290"/>
      <c r="L56" s="290"/>
      <c r="M56" s="290"/>
      <c r="N56" s="290"/>
      <c r="O56" s="290"/>
      <c r="P56" s="290"/>
      <c r="Q56" s="290"/>
      <c r="R56" s="290"/>
      <c r="S56" s="290"/>
      <c r="T56" s="290"/>
      <c r="U56" s="290"/>
      <c r="V56" s="290"/>
      <c r="W56" s="290"/>
      <c r="X56" s="290"/>
      <c r="Y56" s="290"/>
      <c r="Z56" s="290"/>
      <c r="AA56" s="290"/>
      <c r="AB56" s="290"/>
      <c r="AC56" s="290"/>
      <c r="AD56" s="290"/>
      <c r="AE56" s="290"/>
      <c r="AF56" s="290"/>
      <c r="AG56" s="290"/>
      <c r="AH56" s="290"/>
      <c r="AI56" s="290"/>
      <c r="AJ56" s="290"/>
      <c r="AK56" s="290"/>
      <c r="AL56" s="290"/>
      <c r="AM56" s="290"/>
      <c r="AN56" s="290"/>
      <c r="AO56" s="290"/>
      <c r="AP56" s="290"/>
      <c r="AQ56" s="290"/>
      <c r="AR56" s="290"/>
      <c r="AS56" s="290"/>
      <c r="AT56" s="290"/>
      <c r="AU56" s="290"/>
      <c r="AV56" s="290"/>
      <c r="AW56" s="290"/>
      <c r="AX56" s="290"/>
      <c r="AY56" s="290"/>
      <c r="AZ56" s="290"/>
    </row>
    <row r="57" spans="1:52" ht="28.5" customHeight="1" x14ac:dyDescent="0.3">
      <c r="A57" s="281"/>
      <c r="B57" s="322"/>
      <c r="C57" s="322"/>
      <c r="D57" s="322"/>
      <c r="E57" s="322"/>
      <c r="F57" s="322"/>
      <c r="G57" s="322"/>
      <c r="H57" s="322"/>
      <c r="I57" s="322"/>
      <c r="J57" s="322"/>
      <c r="K57" s="281"/>
      <c r="L57" s="281"/>
      <c r="M57" s="281"/>
      <c r="N57" s="281"/>
      <c r="O57" s="281"/>
      <c r="P57" s="281"/>
      <c r="Q57" s="281"/>
      <c r="R57" s="281"/>
      <c r="S57" s="281"/>
      <c r="T57" s="281"/>
      <c r="U57" s="281"/>
      <c r="V57" s="281"/>
      <c r="W57" s="281"/>
      <c r="X57" s="281"/>
      <c r="Y57" s="281"/>
      <c r="Z57" s="281"/>
      <c r="AA57" s="281"/>
      <c r="AB57" s="281"/>
      <c r="AC57" s="281"/>
      <c r="AD57" s="281"/>
      <c r="AE57" s="281"/>
      <c r="AF57" s="281"/>
      <c r="AG57" s="281"/>
      <c r="AH57" s="281"/>
      <c r="AI57" s="281"/>
      <c r="AJ57" s="281"/>
      <c r="AK57" s="281"/>
      <c r="AL57" s="281"/>
      <c r="AM57" s="281"/>
      <c r="AN57" s="281"/>
      <c r="AO57" s="281"/>
      <c r="AP57" s="281"/>
      <c r="AQ57" s="281"/>
      <c r="AR57" s="281"/>
      <c r="AS57" s="281"/>
      <c r="AT57" s="281"/>
      <c r="AU57" s="281"/>
      <c r="AV57" s="281"/>
      <c r="AW57" s="281"/>
      <c r="AX57" s="281"/>
      <c r="AY57" s="281"/>
      <c r="AZ57" s="281"/>
    </row>
    <row r="58" spans="1:52" x14ac:dyDescent="0.3">
      <c r="A58" s="281"/>
      <c r="B58" s="326" t="s">
        <v>511</v>
      </c>
      <c r="C58" s="322"/>
      <c r="D58" s="322"/>
      <c r="E58" s="322" t="s">
        <v>507</v>
      </c>
      <c r="F58" s="322"/>
      <c r="G58" s="322"/>
      <c r="H58" s="878">
        <f ca="1">E28</f>
        <v>1814</v>
      </c>
      <c r="I58" s="878"/>
      <c r="J58" s="322"/>
      <c r="K58" s="281"/>
      <c r="L58" s="281"/>
      <c r="M58" s="281"/>
      <c r="N58" s="281"/>
      <c r="O58" s="281"/>
      <c r="P58" s="281"/>
      <c r="Q58" s="281"/>
      <c r="R58" s="281"/>
      <c r="S58" s="281"/>
      <c r="T58" s="281"/>
      <c r="U58" s="281"/>
      <c r="V58" s="281"/>
      <c r="W58" s="281"/>
      <c r="X58" s="281"/>
      <c r="Y58" s="281"/>
      <c r="Z58" s="281"/>
      <c r="AA58" s="281"/>
      <c r="AB58" s="281"/>
      <c r="AC58" s="281"/>
      <c r="AD58" s="281"/>
      <c r="AE58" s="281"/>
      <c r="AF58" s="281"/>
      <c r="AG58" s="281"/>
      <c r="AH58" s="281"/>
      <c r="AI58" s="281"/>
      <c r="AJ58" s="281"/>
      <c r="AK58" s="281"/>
      <c r="AL58" s="281"/>
      <c r="AM58" s="281"/>
      <c r="AN58" s="281"/>
      <c r="AO58" s="281"/>
      <c r="AP58" s="281"/>
      <c r="AQ58" s="281"/>
      <c r="AR58" s="281"/>
      <c r="AS58" s="281"/>
      <c r="AT58" s="281"/>
      <c r="AU58" s="281"/>
      <c r="AV58" s="281"/>
      <c r="AW58" s="281"/>
      <c r="AX58" s="281"/>
      <c r="AY58" s="281"/>
      <c r="AZ58" s="281"/>
    </row>
    <row r="59" spans="1:52" x14ac:dyDescent="0.3">
      <c r="A59" s="281"/>
      <c r="B59" s="322"/>
      <c r="C59" s="322"/>
      <c r="D59" s="322"/>
      <c r="E59" s="322"/>
      <c r="F59" s="322"/>
      <c r="G59" s="322"/>
      <c r="H59" s="322"/>
      <c r="I59" s="322"/>
      <c r="J59" s="322"/>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c r="AW59" s="281"/>
      <c r="AX59" s="281"/>
      <c r="AY59" s="281"/>
      <c r="AZ59" s="281"/>
    </row>
    <row r="60" spans="1:52" x14ac:dyDescent="0.3">
      <c r="A60" s="281"/>
      <c r="B60" s="322" t="s">
        <v>509</v>
      </c>
      <c r="C60" s="322"/>
      <c r="D60" s="322"/>
      <c r="E60" s="322" t="s">
        <v>510</v>
      </c>
      <c r="F60" s="322"/>
      <c r="G60" s="322"/>
      <c r="H60" s="878">
        <f ca="1">H58</f>
        <v>1814</v>
      </c>
      <c r="I60" s="878"/>
      <c r="J60" s="322"/>
      <c r="K60" s="281"/>
      <c r="L60" s="281"/>
      <c r="M60" s="281"/>
      <c r="N60" s="281"/>
      <c r="O60" s="281"/>
      <c r="P60" s="281"/>
      <c r="Q60" s="281"/>
      <c r="R60" s="281"/>
      <c r="S60" s="281"/>
      <c r="T60" s="281"/>
      <c r="U60" s="281"/>
      <c r="V60" s="281"/>
      <c r="W60" s="281"/>
      <c r="X60" s="281"/>
      <c r="Y60" s="281"/>
      <c r="Z60" s="281"/>
      <c r="AA60" s="281"/>
      <c r="AB60" s="281"/>
      <c r="AC60" s="281"/>
      <c r="AD60" s="281"/>
      <c r="AE60" s="281"/>
      <c r="AF60" s="281"/>
      <c r="AG60" s="281"/>
      <c r="AH60" s="281"/>
      <c r="AI60" s="281"/>
      <c r="AJ60" s="281"/>
      <c r="AK60" s="281"/>
      <c r="AL60" s="281"/>
      <c r="AM60" s="281"/>
      <c r="AN60" s="281"/>
      <c r="AO60" s="281"/>
      <c r="AP60" s="281"/>
      <c r="AQ60" s="281"/>
      <c r="AR60" s="281"/>
      <c r="AS60" s="281"/>
      <c r="AT60" s="281"/>
      <c r="AU60" s="281"/>
      <c r="AV60" s="281"/>
      <c r="AW60" s="281"/>
      <c r="AX60" s="281"/>
      <c r="AY60" s="281"/>
      <c r="AZ60" s="281"/>
    </row>
    <row r="61" spans="1:52" x14ac:dyDescent="0.3">
      <c r="A61" s="281"/>
      <c r="B61" s="322"/>
      <c r="C61" s="322"/>
      <c r="D61" s="322"/>
      <c r="E61" s="322"/>
      <c r="F61" s="322"/>
      <c r="G61" s="322"/>
      <c r="H61" s="322"/>
      <c r="I61" s="322"/>
      <c r="J61" s="322"/>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1"/>
      <c r="AK61" s="281"/>
      <c r="AL61" s="281"/>
      <c r="AM61" s="281"/>
      <c r="AN61" s="281"/>
      <c r="AO61" s="281"/>
      <c r="AP61" s="281"/>
      <c r="AQ61" s="281"/>
      <c r="AR61" s="281"/>
      <c r="AS61" s="281"/>
      <c r="AT61" s="281"/>
      <c r="AU61" s="281"/>
      <c r="AV61" s="281"/>
      <c r="AW61" s="281"/>
      <c r="AX61" s="281"/>
      <c r="AY61" s="281"/>
      <c r="AZ61" s="281"/>
    </row>
    <row r="62" spans="1:52" ht="10.5" customHeight="1" x14ac:dyDescent="0.3">
      <c r="A62" s="281"/>
      <c r="B62" s="322"/>
      <c r="C62" s="322"/>
      <c r="D62" s="322"/>
      <c r="E62" s="322"/>
      <c r="F62" s="322"/>
      <c r="G62" s="322"/>
      <c r="H62" s="322"/>
      <c r="I62" s="322"/>
      <c r="J62" s="322"/>
      <c r="K62" s="281"/>
      <c r="L62" s="281"/>
      <c r="M62" s="281"/>
      <c r="N62" s="281"/>
      <c r="O62" s="281"/>
      <c r="P62" s="281"/>
      <c r="Q62" s="281"/>
      <c r="R62" s="281"/>
      <c r="S62" s="281"/>
      <c r="T62" s="281"/>
      <c r="U62" s="281"/>
      <c r="V62" s="281"/>
      <c r="W62" s="281"/>
      <c r="X62" s="281"/>
      <c r="Y62" s="281"/>
      <c r="Z62" s="281"/>
      <c r="AA62" s="281"/>
      <c r="AB62" s="281"/>
      <c r="AC62" s="281"/>
      <c r="AD62" s="281"/>
      <c r="AE62" s="281"/>
      <c r="AF62" s="281"/>
      <c r="AG62" s="281"/>
      <c r="AH62" s="281"/>
      <c r="AI62" s="281"/>
      <c r="AJ62" s="281"/>
      <c r="AK62" s="281"/>
      <c r="AL62" s="281"/>
      <c r="AM62" s="281"/>
      <c r="AN62" s="281"/>
      <c r="AO62" s="281"/>
      <c r="AP62" s="281"/>
      <c r="AQ62" s="281"/>
      <c r="AR62" s="281"/>
      <c r="AS62" s="281"/>
      <c r="AT62" s="281"/>
      <c r="AU62" s="281"/>
      <c r="AV62" s="281"/>
      <c r="AW62" s="281"/>
      <c r="AX62" s="281"/>
      <c r="AY62" s="281"/>
      <c r="AZ62" s="281"/>
    </row>
    <row r="63" spans="1:52" x14ac:dyDescent="0.3">
      <c r="A63" s="281"/>
      <c r="B63" s="322" t="s">
        <v>512</v>
      </c>
      <c r="C63" s="322"/>
      <c r="D63" s="322"/>
      <c r="E63" s="322"/>
      <c r="F63" s="322"/>
      <c r="G63" s="337" t="s">
        <v>66</v>
      </c>
      <c r="H63" s="334" t="s">
        <v>513</v>
      </c>
      <c r="I63" s="322"/>
      <c r="J63" s="322"/>
      <c r="K63" s="281"/>
      <c r="L63" s="281"/>
      <c r="M63" s="281"/>
      <c r="N63" s="281"/>
      <c r="O63" s="281"/>
      <c r="P63" s="281"/>
      <c r="Q63" s="281"/>
      <c r="R63" s="281"/>
      <c r="S63" s="281"/>
      <c r="T63" s="281"/>
      <c r="U63" s="281"/>
      <c r="V63" s="281"/>
      <c r="W63" s="281"/>
      <c r="X63" s="281"/>
      <c r="Y63" s="281"/>
      <c r="Z63" s="281"/>
      <c r="AA63" s="281"/>
      <c r="AB63" s="281"/>
      <c r="AC63" s="281"/>
      <c r="AD63" s="281"/>
      <c r="AE63" s="281"/>
      <c r="AF63" s="281"/>
      <c r="AG63" s="281"/>
      <c r="AH63" s="281"/>
      <c r="AI63" s="281"/>
      <c r="AJ63" s="281"/>
      <c r="AK63" s="281"/>
      <c r="AL63" s="281"/>
      <c r="AM63" s="281"/>
      <c r="AN63" s="281"/>
      <c r="AO63" s="281"/>
      <c r="AP63" s="281"/>
      <c r="AQ63" s="281"/>
      <c r="AR63" s="281"/>
      <c r="AS63" s="281"/>
      <c r="AT63" s="281"/>
      <c r="AU63" s="281"/>
      <c r="AV63" s="281"/>
      <c r="AW63" s="281"/>
      <c r="AX63" s="281"/>
      <c r="AY63" s="281"/>
      <c r="AZ63" s="281"/>
    </row>
    <row r="64" spans="1:52" x14ac:dyDescent="0.3">
      <c r="A64" s="281"/>
      <c r="B64" s="322"/>
      <c r="C64" s="322"/>
      <c r="D64" s="322"/>
      <c r="E64" s="322"/>
      <c r="F64" s="322"/>
      <c r="G64" s="322"/>
      <c r="H64" s="322"/>
      <c r="I64" s="322"/>
      <c r="J64" s="322"/>
      <c r="K64" s="281"/>
      <c r="L64" s="281"/>
      <c r="M64" s="281"/>
      <c r="N64" s="281"/>
      <c r="O64" s="281"/>
      <c r="P64" s="281"/>
      <c r="Q64" s="281"/>
      <c r="R64" s="281"/>
      <c r="S64" s="281"/>
      <c r="T64" s="281"/>
      <c r="U64" s="281"/>
      <c r="V64" s="281"/>
      <c r="W64" s="281"/>
      <c r="X64" s="281"/>
      <c r="Y64" s="281"/>
      <c r="Z64" s="281"/>
      <c r="AA64" s="281"/>
      <c r="AB64" s="281"/>
      <c r="AC64" s="281"/>
      <c r="AD64" s="281"/>
      <c r="AE64" s="281"/>
      <c r="AF64" s="281"/>
      <c r="AG64" s="281"/>
      <c r="AH64" s="281"/>
      <c r="AI64" s="281"/>
      <c r="AJ64" s="281"/>
      <c r="AK64" s="281"/>
      <c r="AL64" s="281"/>
      <c r="AM64" s="281"/>
      <c r="AN64" s="281"/>
      <c r="AO64" s="281"/>
      <c r="AP64" s="281"/>
      <c r="AQ64" s="281"/>
      <c r="AR64" s="281"/>
      <c r="AS64" s="281"/>
      <c r="AT64" s="281"/>
      <c r="AU64" s="281"/>
      <c r="AV64" s="281"/>
      <c r="AW64" s="281"/>
      <c r="AX64" s="281"/>
      <c r="AY64" s="281"/>
      <c r="AZ64" s="281"/>
    </row>
    <row r="65" spans="1:52" ht="30" customHeight="1" x14ac:dyDescent="0.3">
      <c r="A65" s="281"/>
      <c r="B65" s="873" t="str">
        <f ca="1">CONCATENATE("Passed for Rs.",H60,"/-  Net Amount in words: ",DATA!AR147," only")</f>
        <v>Passed for Rs.1814/-  Net Amount in words:   One Thousand Eight Hundred and Fourteen rupees only  only</v>
      </c>
      <c r="C65" s="873"/>
      <c r="D65" s="873"/>
      <c r="E65" s="873"/>
      <c r="F65" s="873"/>
      <c r="G65" s="873"/>
      <c r="H65" s="873"/>
      <c r="I65" s="873"/>
      <c r="J65" s="873"/>
      <c r="K65" s="281"/>
      <c r="L65" s="281"/>
      <c r="M65" s="281"/>
      <c r="N65" s="281"/>
      <c r="O65" s="281"/>
      <c r="P65" s="281"/>
      <c r="Q65" s="281"/>
      <c r="R65" s="281"/>
      <c r="S65" s="281"/>
      <c r="T65" s="281"/>
      <c r="U65" s="281"/>
      <c r="V65" s="281"/>
      <c r="W65" s="281"/>
      <c r="X65" s="281"/>
      <c r="Y65" s="281"/>
      <c r="Z65" s="281"/>
      <c r="AA65" s="281"/>
      <c r="AB65" s="281"/>
      <c r="AC65" s="281"/>
      <c r="AD65" s="281"/>
      <c r="AE65" s="281"/>
      <c r="AF65" s="281"/>
      <c r="AG65" s="281"/>
      <c r="AH65" s="281"/>
      <c r="AI65" s="281"/>
      <c r="AJ65" s="281"/>
      <c r="AK65" s="281"/>
      <c r="AL65" s="281"/>
      <c r="AM65" s="281"/>
      <c r="AN65" s="281"/>
      <c r="AO65" s="281"/>
      <c r="AP65" s="281"/>
      <c r="AQ65" s="281"/>
      <c r="AR65" s="281"/>
      <c r="AS65" s="281"/>
      <c r="AT65" s="281"/>
      <c r="AU65" s="281"/>
      <c r="AV65" s="281"/>
      <c r="AW65" s="281"/>
      <c r="AX65" s="281"/>
      <c r="AY65" s="281"/>
      <c r="AZ65" s="281"/>
    </row>
    <row r="66" spans="1:52" ht="15.75" customHeight="1" x14ac:dyDescent="0.3">
      <c r="A66" s="281"/>
      <c r="B66" s="873"/>
      <c r="C66" s="873"/>
      <c r="D66" s="873"/>
      <c r="E66" s="873"/>
      <c r="F66" s="873"/>
      <c r="G66" s="873"/>
      <c r="H66" s="873"/>
      <c r="I66" s="873"/>
      <c r="J66" s="873"/>
      <c r="K66" s="281"/>
      <c r="L66" s="281"/>
      <c r="M66" s="281"/>
      <c r="N66" s="281"/>
      <c r="O66" s="281"/>
      <c r="P66" s="281"/>
      <c r="Q66" s="281"/>
      <c r="R66" s="281"/>
      <c r="S66" s="281"/>
      <c r="T66" s="281"/>
      <c r="U66" s="281"/>
      <c r="V66" s="281"/>
      <c r="W66" s="281"/>
      <c r="X66" s="281"/>
      <c r="Y66" s="281"/>
      <c r="Z66" s="281"/>
      <c r="AA66" s="281"/>
      <c r="AB66" s="281"/>
      <c r="AC66" s="281"/>
      <c r="AD66" s="281"/>
      <c r="AE66" s="281"/>
      <c r="AF66" s="281"/>
      <c r="AG66" s="281"/>
      <c r="AH66" s="281"/>
      <c r="AI66" s="281"/>
      <c r="AJ66" s="281"/>
      <c r="AK66" s="281"/>
      <c r="AL66" s="281"/>
      <c r="AM66" s="281"/>
      <c r="AN66" s="281"/>
      <c r="AO66" s="281"/>
      <c r="AP66" s="281"/>
      <c r="AQ66" s="281"/>
      <c r="AR66" s="281"/>
      <c r="AS66" s="281"/>
      <c r="AT66" s="281"/>
      <c r="AU66" s="281"/>
      <c r="AV66" s="281"/>
      <c r="AW66" s="281"/>
      <c r="AX66" s="281"/>
      <c r="AY66" s="281"/>
      <c r="AZ66" s="281"/>
    </row>
    <row r="67" spans="1:52" x14ac:dyDescent="0.3">
      <c r="A67" s="281"/>
      <c r="B67" s="322" t="s">
        <v>456</v>
      </c>
      <c r="C67" s="322"/>
      <c r="D67" s="322"/>
      <c r="E67" s="322"/>
      <c r="F67" s="322"/>
      <c r="G67" s="322"/>
      <c r="H67" s="322"/>
      <c r="I67" s="322"/>
      <c r="J67" s="322"/>
      <c r="K67" s="281"/>
      <c r="L67" s="281"/>
      <c r="M67" s="281"/>
      <c r="N67" s="281"/>
      <c r="O67" s="281"/>
      <c r="P67" s="281"/>
      <c r="Q67" s="281"/>
      <c r="R67" s="281"/>
      <c r="S67" s="281"/>
      <c r="T67" s="281"/>
      <c r="U67" s="281"/>
      <c r="V67" s="281"/>
      <c r="W67" s="281"/>
      <c r="X67" s="281"/>
      <c r="Y67" s="281"/>
      <c r="Z67" s="281"/>
      <c r="AA67" s="281"/>
      <c r="AB67" s="281"/>
      <c r="AC67" s="281"/>
      <c r="AD67" s="281"/>
      <c r="AE67" s="281"/>
      <c r="AF67" s="281"/>
      <c r="AG67" s="281"/>
      <c r="AH67" s="281"/>
      <c r="AI67" s="281"/>
      <c r="AJ67" s="281"/>
      <c r="AK67" s="281"/>
      <c r="AL67" s="281"/>
      <c r="AM67" s="281"/>
      <c r="AN67" s="281"/>
      <c r="AO67" s="281"/>
      <c r="AP67" s="281"/>
      <c r="AQ67" s="281"/>
      <c r="AR67" s="281"/>
      <c r="AS67" s="281"/>
      <c r="AT67" s="281"/>
      <c r="AU67" s="281"/>
      <c r="AV67" s="281"/>
      <c r="AW67" s="281"/>
      <c r="AX67" s="281"/>
      <c r="AY67" s="281"/>
      <c r="AZ67" s="281"/>
    </row>
    <row r="68" spans="1:52" x14ac:dyDescent="0.3">
      <c r="A68" s="281"/>
      <c r="B68" s="322"/>
      <c r="C68" s="322"/>
      <c r="D68" s="322"/>
      <c r="E68" s="322"/>
      <c r="F68" s="322"/>
      <c r="G68" s="322"/>
      <c r="H68" s="322"/>
      <c r="I68" s="322"/>
      <c r="J68" s="322"/>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c r="AM68" s="281"/>
      <c r="AN68" s="281"/>
      <c r="AO68" s="281"/>
      <c r="AP68" s="281"/>
      <c r="AQ68" s="281"/>
      <c r="AR68" s="281"/>
      <c r="AS68" s="281"/>
      <c r="AT68" s="281"/>
      <c r="AU68" s="281"/>
      <c r="AV68" s="281"/>
      <c r="AW68" s="281"/>
      <c r="AX68" s="281"/>
      <c r="AY68" s="281"/>
      <c r="AZ68" s="281"/>
    </row>
    <row r="69" spans="1:52" x14ac:dyDescent="0.3">
      <c r="A69" s="281"/>
      <c r="B69" s="322"/>
      <c r="C69" s="322"/>
      <c r="D69" s="322"/>
      <c r="E69" s="322"/>
      <c r="F69" s="322"/>
      <c r="G69" s="322"/>
      <c r="H69" s="322"/>
      <c r="I69" s="322"/>
      <c r="J69" s="322"/>
      <c r="K69" s="281"/>
      <c r="L69" s="281"/>
      <c r="M69" s="281"/>
      <c r="N69" s="281"/>
      <c r="O69" s="281"/>
      <c r="P69" s="281"/>
      <c r="Q69" s="281"/>
      <c r="R69" s="281"/>
      <c r="S69" s="281"/>
      <c r="T69" s="281"/>
      <c r="U69" s="281"/>
      <c r="V69" s="281"/>
      <c r="W69" s="281"/>
      <c r="X69" s="281"/>
      <c r="Y69" s="281"/>
      <c r="Z69" s="281"/>
      <c r="AA69" s="281"/>
      <c r="AB69" s="281"/>
      <c r="AC69" s="281"/>
      <c r="AD69" s="281"/>
      <c r="AE69" s="281"/>
      <c r="AF69" s="281"/>
      <c r="AG69" s="281"/>
      <c r="AH69" s="281"/>
      <c r="AI69" s="281"/>
      <c r="AJ69" s="281"/>
      <c r="AK69" s="281"/>
      <c r="AL69" s="281"/>
      <c r="AM69" s="281"/>
      <c r="AN69" s="281"/>
      <c r="AO69" s="281"/>
      <c r="AP69" s="281"/>
      <c r="AQ69" s="281"/>
      <c r="AR69" s="281"/>
      <c r="AS69" s="281"/>
      <c r="AT69" s="281"/>
      <c r="AU69" s="281"/>
      <c r="AV69" s="281"/>
      <c r="AW69" s="281"/>
      <c r="AX69" s="281"/>
      <c r="AY69" s="281"/>
      <c r="AZ69" s="281"/>
    </row>
    <row r="70" spans="1:52" x14ac:dyDescent="0.3">
      <c r="A70" s="281"/>
      <c r="B70" s="322"/>
      <c r="C70" s="322"/>
      <c r="D70" s="322"/>
      <c r="E70" s="322"/>
      <c r="F70" s="322"/>
      <c r="G70" s="322"/>
      <c r="H70" s="322"/>
      <c r="I70" s="322"/>
      <c r="J70" s="322"/>
      <c r="K70" s="281"/>
      <c r="L70" s="281"/>
      <c r="M70" s="281"/>
      <c r="N70" s="281"/>
      <c r="O70" s="281"/>
      <c r="P70" s="281"/>
      <c r="Q70" s="281"/>
      <c r="R70" s="281"/>
      <c r="S70" s="281"/>
      <c r="T70" s="281"/>
      <c r="U70" s="281"/>
      <c r="V70" s="281"/>
      <c r="W70" s="281"/>
      <c r="X70" s="281"/>
      <c r="Y70" s="281"/>
      <c r="Z70" s="281"/>
      <c r="AA70" s="281"/>
      <c r="AB70" s="281"/>
      <c r="AC70" s="281"/>
      <c r="AD70" s="281"/>
      <c r="AE70" s="281"/>
      <c r="AF70" s="281"/>
      <c r="AG70" s="281"/>
      <c r="AH70" s="281"/>
      <c r="AI70" s="281"/>
      <c r="AJ70" s="281"/>
      <c r="AK70" s="281"/>
      <c r="AL70" s="281"/>
      <c r="AM70" s="281"/>
      <c r="AN70" s="281"/>
      <c r="AO70" s="281"/>
      <c r="AP70" s="281"/>
      <c r="AQ70" s="281"/>
      <c r="AR70" s="281"/>
      <c r="AS70" s="281"/>
      <c r="AT70" s="281"/>
      <c r="AU70" s="281"/>
      <c r="AV70" s="281"/>
      <c r="AW70" s="281"/>
      <c r="AX70" s="281"/>
      <c r="AY70" s="281"/>
      <c r="AZ70" s="281"/>
    </row>
    <row r="71" spans="1:52" x14ac:dyDescent="0.3">
      <c r="A71" s="281"/>
      <c r="B71" s="322"/>
      <c r="C71" s="322"/>
      <c r="D71" s="322"/>
      <c r="E71" s="322"/>
      <c r="F71" s="322"/>
      <c r="G71" s="322"/>
      <c r="H71" s="322"/>
      <c r="I71" s="322"/>
      <c r="J71" s="322"/>
      <c r="K71" s="281"/>
      <c r="L71" s="281"/>
      <c r="M71" s="281"/>
      <c r="N71" s="281"/>
      <c r="O71" s="281"/>
      <c r="P71" s="281"/>
      <c r="Q71" s="281"/>
      <c r="R71" s="281"/>
      <c r="S71" s="281"/>
      <c r="T71" s="281"/>
      <c r="U71" s="281"/>
      <c r="V71" s="281"/>
      <c r="W71" s="281"/>
      <c r="X71" s="281"/>
      <c r="Y71" s="281"/>
      <c r="Z71" s="281"/>
      <c r="AA71" s="281"/>
      <c r="AB71" s="281"/>
      <c r="AC71" s="281"/>
      <c r="AD71" s="281"/>
      <c r="AE71" s="281"/>
      <c r="AF71" s="281"/>
      <c r="AG71" s="281"/>
      <c r="AH71" s="281"/>
      <c r="AI71" s="281"/>
      <c r="AJ71" s="281"/>
      <c r="AK71" s="281"/>
      <c r="AL71" s="281"/>
      <c r="AM71" s="281"/>
      <c r="AN71" s="281"/>
      <c r="AO71" s="281"/>
      <c r="AP71" s="281"/>
      <c r="AQ71" s="281"/>
      <c r="AR71" s="281"/>
      <c r="AS71" s="281"/>
      <c r="AT71" s="281"/>
      <c r="AU71" s="281"/>
      <c r="AV71" s="281"/>
      <c r="AW71" s="281"/>
      <c r="AX71" s="281"/>
      <c r="AY71" s="281"/>
      <c r="AZ71" s="281"/>
    </row>
    <row r="72" spans="1:52" x14ac:dyDescent="0.3">
      <c r="A72" s="281"/>
      <c r="B72" s="322"/>
      <c r="C72" s="322"/>
      <c r="D72" s="322"/>
      <c r="E72" s="322"/>
      <c r="F72" s="322"/>
      <c r="G72" s="322"/>
      <c r="H72" s="322"/>
      <c r="I72" s="322"/>
      <c r="J72" s="322"/>
      <c r="K72" s="281"/>
      <c r="L72" s="281"/>
      <c r="M72" s="281"/>
      <c r="N72" s="281"/>
      <c r="O72" s="281"/>
      <c r="P72" s="281"/>
      <c r="Q72" s="281"/>
      <c r="R72" s="281"/>
      <c r="S72" s="281"/>
      <c r="T72" s="281"/>
      <c r="U72" s="281"/>
      <c r="V72" s="281"/>
      <c r="W72" s="281"/>
      <c r="X72" s="281"/>
      <c r="Y72" s="281"/>
      <c r="Z72" s="281"/>
      <c r="AA72" s="281"/>
      <c r="AB72" s="281"/>
      <c r="AC72" s="281"/>
      <c r="AD72" s="281"/>
      <c r="AE72" s="281"/>
      <c r="AF72" s="281"/>
      <c r="AG72" s="281"/>
      <c r="AH72" s="281"/>
      <c r="AI72" s="281"/>
      <c r="AJ72" s="281"/>
      <c r="AK72" s="281"/>
      <c r="AL72" s="281"/>
      <c r="AM72" s="281"/>
      <c r="AN72" s="281"/>
      <c r="AO72" s="281"/>
      <c r="AP72" s="281"/>
      <c r="AQ72" s="281"/>
      <c r="AR72" s="281"/>
      <c r="AS72" s="281"/>
      <c r="AT72" s="281"/>
      <c r="AU72" s="281"/>
      <c r="AV72" s="281"/>
      <c r="AW72" s="281"/>
      <c r="AX72" s="281"/>
      <c r="AY72" s="281"/>
      <c r="AZ72" s="281"/>
    </row>
    <row r="73" spans="1:52" x14ac:dyDescent="0.3">
      <c r="A73" s="281"/>
      <c r="B73" s="322"/>
      <c r="C73" s="322"/>
      <c r="D73" s="322"/>
      <c r="E73" s="322"/>
      <c r="F73" s="322"/>
      <c r="G73" s="322"/>
      <c r="H73" s="322"/>
      <c r="I73" s="322"/>
      <c r="J73" s="322"/>
      <c r="K73" s="281"/>
      <c r="L73" s="281"/>
      <c r="M73" s="281"/>
      <c r="N73" s="281"/>
      <c r="O73" s="281"/>
      <c r="P73" s="281"/>
      <c r="Q73" s="281"/>
      <c r="R73" s="281"/>
      <c r="S73" s="281"/>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1"/>
      <c r="AY73" s="281"/>
      <c r="AZ73" s="281"/>
    </row>
    <row r="74" spans="1:52" x14ac:dyDescent="0.3">
      <c r="A74" s="281"/>
      <c r="B74" s="322"/>
      <c r="C74" s="322"/>
      <c r="D74" s="322"/>
      <c r="E74" s="322"/>
      <c r="F74" s="322"/>
      <c r="G74" s="322"/>
      <c r="H74" s="322"/>
      <c r="I74" s="322"/>
      <c r="J74" s="322"/>
      <c r="K74" s="281"/>
      <c r="L74" s="281"/>
      <c r="M74" s="281"/>
      <c r="N74" s="281"/>
      <c r="O74" s="281"/>
      <c r="P74" s="281"/>
      <c r="Q74" s="281"/>
      <c r="R74" s="281"/>
      <c r="S74" s="281"/>
      <c r="T74" s="281"/>
      <c r="U74" s="281"/>
      <c r="V74" s="281"/>
      <c r="W74" s="281"/>
      <c r="X74" s="281"/>
      <c r="Y74" s="281"/>
      <c r="Z74" s="281"/>
      <c r="AA74" s="281"/>
      <c r="AB74" s="281"/>
      <c r="AC74" s="281"/>
      <c r="AD74" s="281"/>
      <c r="AE74" s="281"/>
      <c r="AF74" s="281"/>
      <c r="AG74" s="281"/>
      <c r="AH74" s="281"/>
      <c r="AI74" s="281"/>
      <c r="AJ74" s="281"/>
      <c r="AK74" s="281"/>
      <c r="AL74" s="281"/>
      <c r="AM74" s="281"/>
      <c r="AN74" s="281"/>
      <c r="AO74" s="281"/>
      <c r="AP74" s="281"/>
      <c r="AQ74" s="281"/>
      <c r="AR74" s="281"/>
      <c r="AS74" s="281"/>
      <c r="AT74" s="281"/>
      <c r="AU74" s="281"/>
      <c r="AV74" s="281"/>
      <c r="AW74" s="281"/>
      <c r="AX74" s="281"/>
      <c r="AY74" s="281"/>
      <c r="AZ74" s="281"/>
    </row>
    <row r="75" spans="1:52" x14ac:dyDescent="0.3">
      <c r="A75" s="281"/>
      <c r="B75" s="322"/>
      <c r="C75" s="322"/>
      <c r="D75" s="322"/>
      <c r="E75" s="322"/>
      <c r="F75" s="322"/>
      <c r="G75" s="322"/>
      <c r="H75" s="322"/>
      <c r="I75" s="322"/>
      <c r="J75" s="322"/>
      <c r="K75" s="281"/>
      <c r="L75" s="281"/>
      <c r="M75" s="281"/>
      <c r="N75" s="281"/>
      <c r="O75" s="281"/>
      <c r="P75" s="281"/>
      <c r="Q75" s="281"/>
      <c r="R75" s="281"/>
      <c r="S75" s="281"/>
      <c r="T75" s="281"/>
      <c r="U75" s="281"/>
      <c r="V75" s="281"/>
      <c r="W75" s="281"/>
      <c r="X75" s="281"/>
      <c r="Y75" s="281"/>
      <c r="Z75" s="281"/>
      <c r="AA75" s="281"/>
      <c r="AB75" s="281"/>
      <c r="AC75" s="281"/>
      <c r="AD75" s="281"/>
      <c r="AE75" s="281"/>
      <c r="AF75" s="281"/>
      <c r="AG75" s="281"/>
      <c r="AH75" s="281"/>
      <c r="AI75" s="281"/>
      <c r="AJ75" s="281"/>
      <c r="AK75" s="281"/>
      <c r="AL75" s="281"/>
      <c r="AM75" s="281"/>
      <c r="AN75" s="281"/>
      <c r="AO75" s="281"/>
      <c r="AP75" s="281"/>
      <c r="AQ75" s="281"/>
      <c r="AR75" s="281"/>
      <c r="AS75" s="281"/>
      <c r="AT75" s="281"/>
      <c r="AU75" s="281"/>
      <c r="AV75" s="281"/>
      <c r="AW75" s="281"/>
      <c r="AX75" s="281"/>
      <c r="AY75" s="281"/>
      <c r="AZ75" s="281"/>
    </row>
    <row r="76" spans="1:52" x14ac:dyDescent="0.3">
      <c r="A76" s="281"/>
      <c r="B76" s="322"/>
      <c r="C76" s="322"/>
      <c r="D76" s="322"/>
      <c r="E76" s="322"/>
      <c r="F76" s="322"/>
      <c r="G76" s="322"/>
      <c r="H76" s="322"/>
      <c r="I76" s="322"/>
      <c r="J76" s="322"/>
      <c r="K76" s="281"/>
      <c r="L76" s="281"/>
      <c r="M76" s="281"/>
      <c r="N76" s="281"/>
      <c r="O76" s="281"/>
      <c r="P76" s="281"/>
      <c r="Q76" s="281"/>
      <c r="R76" s="281"/>
      <c r="S76" s="281"/>
      <c r="T76" s="281"/>
      <c r="U76" s="281"/>
      <c r="V76" s="281"/>
      <c r="W76" s="281"/>
      <c r="X76" s="281"/>
      <c r="Y76" s="281"/>
      <c r="Z76" s="281"/>
      <c r="AA76" s="281"/>
      <c r="AB76" s="281"/>
      <c r="AC76" s="281"/>
      <c r="AD76" s="281"/>
      <c r="AE76" s="281"/>
      <c r="AF76" s="281"/>
      <c r="AG76" s="281"/>
      <c r="AH76" s="281"/>
      <c r="AI76" s="281"/>
      <c r="AJ76" s="281"/>
      <c r="AK76" s="281"/>
      <c r="AL76" s="281"/>
      <c r="AM76" s="281"/>
      <c r="AN76" s="281"/>
      <c r="AO76" s="281"/>
      <c r="AP76" s="281"/>
      <c r="AQ76" s="281"/>
      <c r="AR76" s="281"/>
      <c r="AS76" s="281"/>
      <c r="AT76" s="281"/>
      <c r="AU76" s="281"/>
      <c r="AV76" s="281"/>
      <c r="AW76" s="281"/>
      <c r="AX76" s="281"/>
      <c r="AY76" s="281"/>
      <c r="AZ76" s="281"/>
    </row>
    <row r="77" spans="1:52" x14ac:dyDescent="0.3">
      <c r="A77" s="281"/>
      <c r="B77" s="322"/>
      <c r="C77" s="322"/>
      <c r="D77" s="322"/>
      <c r="E77" s="322"/>
      <c r="F77" s="322"/>
      <c r="G77" s="322"/>
      <c r="H77" s="322"/>
      <c r="I77" s="322"/>
      <c r="J77" s="322"/>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81"/>
      <c r="AM77" s="281"/>
      <c r="AN77" s="281"/>
      <c r="AO77" s="281"/>
      <c r="AP77" s="281"/>
      <c r="AQ77" s="281"/>
      <c r="AR77" s="281"/>
      <c r="AS77" s="281"/>
      <c r="AT77" s="281"/>
      <c r="AU77" s="281"/>
      <c r="AV77" s="281"/>
      <c r="AW77" s="281"/>
      <c r="AX77" s="281"/>
      <c r="AY77" s="281"/>
      <c r="AZ77" s="281"/>
    </row>
    <row r="78" spans="1:52" x14ac:dyDescent="0.3">
      <c r="A78" s="281"/>
      <c r="B78" s="322" t="s">
        <v>466</v>
      </c>
      <c r="C78" s="322"/>
      <c r="D78" s="322"/>
      <c r="E78" s="322"/>
      <c r="F78" s="322"/>
      <c r="G78" s="322"/>
      <c r="H78" s="322"/>
      <c r="I78" s="322"/>
      <c r="J78" s="322"/>
      <c r="K78" s="281"/>
      <c r="L78" s="281"/>
      <c r="M78" s="281"/>
      <c r="N78" s="281"/>
      <c r="O78" s="281"/>
      <c r="P78" s="281"/>
      <c r="Q78" s="281"/>
      <c r="R78" s="281"/>
      <c r="S78" s="281"/>
      <c r="T78" s="281"/>
      <c r="U78" s="281"/>
      <c r="V78" s="281"/>
      <c r="W78" s="281"/>
      <c r="X78" s="281"/>
      <c r="Y78" s="281"/>
      <c r="Z78" s="281"/>
      <c r="AA78" s="281"/>
      <c r="AB78" s="281"/>
      <c r="AC78" s="281"/>
      <c r="AD78" s="281"/>
      <c r="AE78" s="281"/>
      <c r="AF78" s="281"/>
      <c r="AG78" s="281"/>
      <c r="AH78" s="281"/>
      <c r="AI78" s="281"/>
      <c r="AJ78" s="281"/>
      <c r="AK78" s="281"/>
      <c r="AL78" s="281"/>
      <c r="AM78" s="281"/>
      <c r="AN78" s="281"/>
      <c r="AO78" s="281"/>
      <c r="AP78" s="281"/>
      <c r="AQ78" s="281"/>
      <c r="AR78" s="281"/>
      <c r="AS78" s="281"/>
      <c r="AT78" s="281"/>
      <c r="AU78" s="281"/>
      <c r="AV78" s="281"/>
      <c r="AW78" s="281"/>
      <c r="AX78" s="281"/>
      <c r="AY78" s="281"/>
      <c r="AZ78" s="281"/>
    </row>
    <row r="79" spans="1:52" x14ac:dyDescent="0.3">
      <c r="A79" s="281"/>
      <c r="B79" s="322"/>
      <c r="C79" s="322"/>
      <c r="D79" s="322"/>
      <c r="E79" s="322"/>
      <c r="F79" s="322"/>
      <c r="G79" s="322"/>
      <c r="H79" s="322"/>
      <c r="I79" s="322"/>
      <c r="J79" s="322"/>
      <c r="K79" s="281"/>
      <c r="L79" s="281"/>
      <c r="M79" s="281"/>
      <c r="N79" s="281"/>
      <c r="O79" s="281"/>
      <c r="P79" s="281"/>
      <c r="Q79" s="281"/>
      <c r="R79" s="281"/>
      <c r="S79" s="281"/>
      <c r="T79" s="281"/>
      <c r="U79" s="281"/>
      <c r="V79" s="281"/>
      <c r="W79" s="281"/>
      <c r="X79" s="281"/>
      <c r="Y79" s="281"/>
      <c r="Z79" s="281"/>
      <c r="AA79" s="281"/>
      <c r="AB79" s="281"/>
      <c r="AC79" s="281"/>
      <c r="AD79" s="281"/>
      <c r="AE79" s="281"/>
      <c r="AF79" s="281"/>
      <c r="AG79" s="281"/>
      <c r="AH79" s="281"/>
      <c r="AI79" s="281"/>
      <c r="AJ79" s="281"/>
      <c r="AK79" s="281"/>
      <c r="AL79" s="281"/>
      <c r="AM79" s="281"/>
      <c r="AN79" s="281"/>
      <c r="AO79" s="281"/>
      <c r="AP79" s="281"/>
      <c r="AQ79" s="281"/>
      <c r="AR79" s="281"/>
      <c r="AS79" s="281"/>
      <c r="AT79" s="281"/>
      <c r="AU79" s="281"/>
      <c r="AV79" s="281"/>
      <c r="AW79" s="281"/>
      <c r="AX79" s="281"/>
      <c r="AY79" s="281"/>
      <c r="AZ79" s="281"/>
    </row>
    <row r="80" spans="1:52" x14ac:dyDescent="0.3">
      <c r="A80" s="281"/>
      <c r="B80" s="322"/>
      <c r="C80" s="322"/>
      <c r="D80" s="322"/>
      <c r="E80" s="322"/>
      <c r="F80" s="322"/>
      <c r="G80" s="322"/>
      <c r="H80" s="322"/>
      <c r="I80" s="322"/>
      <c r="J80" s="322"/>
      <c r="K80" s="281"/>
      <c r="L80" s="281"/>
      <c r="M80" s="281"/>
      <c r="N80" s="281"/>
      <c r="O80" s="281"/>
      <c r="P80" s="281"/>
      <c r="Q80" s="281"/>
      <c r="R80" s="281"/>
      <c r="S80" s="281"/>
      <c r="T80" s="281"/>
      <c r="U80" s="281"/>
      <c r="V80" s="281"/>
      <c r="W80" s="281"/>
      <c r="X80" s="281"/>
      <c r="Y80" s="281"/>
      <c r="Z80" s="281"/>
      <c r="AA80" s="281"/>
      <c r="AB80" s="281"/>
      <c r="AC80" s="281"/>
      <c r="AD80" s="281"/>
      <c r="AE80" s="281"/>
      <c r="AF80" s="281"/>
      <c r="AG80" s="281"/>
      <c r="AH80" s="281"/>
      <c r="AI80" s="281"/>
      <c r="AJ80" s="281"/>
      <c r="AK80" s="281"/>
      <c r="AL80" s="281"/>
      <c r="AM80" s="281"/>
      <c r="AN80" s="281"/>
      <c r="AO80" s="281"/>
      <c r="AP80" s="281"/>
      <c r="AQ80" s="281"/>
      <c r="AR80" s="281"/>
      <c r="AS80" s="281"/>
      <c r="AT80" s="281"/>
      <c r="AU80" s="281"/>
      <c r="AV80" s="281"/>
      <c r="AW80" s="281"/>
      <c r="AX80" s="281"/>
      <c r="AY80" s="281"/>
      <c r="AZ80" s="281"/>
    </row>
    <row r="81" spans="1:52" x14ac:dyDescent="0.3">
      <c r="A81" s="281"/>
      <c r="B81" s="322"/>
      <c r="C81" s="322"/>
      <c r="D81" s="322"/>
      <c r="E81" s="322"/>
      <c r="F81" s="322"/>
      <c r="G81" s="322"/>
      <c r="H81" s="322"/>
      <c r="I81" s="322"/>
      <c r="J81" s="322"/>
      <c r="K81" s="281"/>
      <c r="L81" s="281"/>
      <c r="M81" s="281"/>
      <c r="N81" s="281"/>
      <c r="O81" s="281"/>
      <c r="P81" s="281"/>
      <c r="Q81" s="281"/>
      <c r="R81" s="281"/>
      <c r="S81" s="281"/>
      <c r="T81" s="281"/>
      <c r="U81" s="281"/>
      <c r="V81" s="281"/>
      <c r="W81" s="281"/>
      <c r="X81" s="281"/>
      <c r="Y81" s="281"/>
      <c r="Z81" s="281"/>
      <c r="AA81" s="281"/>
      <c r="AB81" s="281"/>
      <c r="AC81" s="281"/>
      <c r="AD81" s="281"/>
      <c r="AE81" s="281"/>
      <c r="AF81" s="281"/>
      <c r="AG81" s="281"/>
      <c r="AH81" s="281"/>
      <c r="AI81" s="281"/>
      <c r="AJ81" s="281"/>
      <c r="AK81" s="281"/>
      <c r="AL81" s="281"/>
      <c r="AM81" s="281"/>
      <c r="AN81" s="281"/>
      <c r="AO81" s="281"/>
      <c r="AP81" s="281"/>
      <c r="AQ81" s="281"/>
      <c r="AR81" s="281"/>
      <c r="AS81" s="281"/>
      <c r="AT81" s="281"/>
      <c r="AU81" s="281"/>
      <c r="AV81" s="281"/>
      <c r="AW81" s="281"/>
      <c r="AX81" s="281"/>
      <c r="AY81" s="281"/>
      <c r="AZ81" s="281"/>
    </row>
    <row r="82" spans="1:52" x14ac:dyDescent="0.3">
      <c r="A82" s="281"/>
      <c r="B82" s="322"/>
      <c r="C82" s="322"/>
      <c r="D82" s="322"/>
      <c r="E82" s="322"/>
      <c r="F82" s="322"/>
      <c r="G82" s="322"/>
      <c r="H82" s="322"/>
      <c r="I82" s="322"/>
      <c r="J82" s="322"/>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1"/>
      <c r="AK82" s="281"/>
      <c r="AL82" s="281"/>
      <c r="AM82" s="281"/>
      <c r="AN82" s="281"/>
      <c r="AO82" s="281"/>
      <c r="AP82" s="281"/>
      <c r="AQ82" s="281"/>
      <c r="AR82" s="281"/>
      <c r="AS82" s="281"/>
      <c r="AT82" s="281"/>
      <c r="AU82" s="281"/>
      <c r="AV82" s="281"/>
      <c r="AW82" s="281"/>
      <c r="AX82" s="281"/>
      <c r="AY82" s="281"/>
      <c r="AZ82" s="281"/>
    </row>
    <row r="83" spans="1:52" x14ac:dyDescent="0.3">
      <c r="A83" s="281"/>
      <c r="B83" s="322"/>
      <c r="C83" s="322"/>
      <c r="D83" s="322"/>
      <c r="E83" s="322"/>
      <c r="F83" s="322"/>
      <c r="G83" s="322"/>
      <c r="H83" s="322"/>
      <c r="I83" s="322"/>
      <c r="J83" s="322"/>
      <c r="K83" s="281"/>
      <c r="L83" s="281"/>
      <c r="M83" s="281"/>
      <c r="N83" s="281"/>
      <c r="O83" s="281"/>
      <c r="P83" s="281"/>
      <c r="Q83" s="281"/>
      <c r="R83" s="281"/>
      <c r="S83" s="281"/>
      <c r="T83" s="281"/>
      <c r="U83" s="281"/>
      <c r="V83" s="281"/>
      <c r="W83" s="281"/>
      <c r="X83" s="281"/>
      <c r="Y83" s="281"/>
      <c r="Z83" s="281"/>
      <c r="AA83" s="281"/>
      <c r="AB83" s="281"/>
      <c r="AC83" s="281"/>
      <c r="AD83" s="281"/>
      <c r="AE83" s="281"/>
      <c r="AF83" s="281"/>
      <c r="AG83" s="281"/>
      <c r="AH83" s="281"/>
      <c r="AI83" s="281"/>
      <c r="AJ83" s="281"/>
      <c r="AK83" s="281"/>
      <c r="AL83" s="281"/>
      <c r="AM83" s="281"/>
      <c r="AN83" s="281"/>
      <c r="AO83" s="281"/>
      <c r="AP83" s="281"/>
      <c r="AQ83" s="281"/>
      <c r="AR83" s="281"/>
      <c r="AS83" s="281"/>
      <c r="AT83" s="281"/>
      <c r="AU83" s="281"/>
      <c r="AV83" s="281"/>
      <c r="AW83" s="281"/>
      <c r="AX83" s="281"/>
      <c r="AY83" s="281"/>
      <c r="AZ83" s="281"/>
    </row>
    <row r="84" spans="1:52" x14ac:dyDescent="0.3">
      <c r="A84" s="281"/>
      <c r="B84" s="322"/>
      <c r="C84" s="322"/>
      <c r="D84" s="322"/>
      <c r="E84" s="322"/>
      <c r="F84" s="322"/>
      <c r="G84" s="322"/>
      <c r="H84" s="322"/>
      <c r="I84" s="322"/>
      <c r="J84" s="322"/>
      <c r="K84" s="281"/>
      <c r="L84" s="281"/>
      <c r="M84" s="281"/>
      <c r="N84" s="281"/>
      <c r="O84" s="281"/>
      <c r="P84" s="281"/>
      <c r="Q84" s="281"/>
      <c r="R84" s="281"/>
      <c r="S84" s="281"/>
      <c r="T84" s="281"/>
      <c r="U84" s="281"/>
      <c r="V84" s="281"/>
      <c r="W84" s="281"/>
      <c r="X84" s="281"/>
      <c r="Y84" s="281"/>
      <c r="Z84" s="281"/>
      <c r="AA84" s="281"/>
      <c r="AB84" s="281"/>
      <c r="AC84" s="281"/>
      <c r="AD84" s="281"/>
      <c r="AE84" s="281"/>
      <c r="AF84" s="281"/>
      <c r="AG84" s="281"/>
      <c r="AH84" s="281"/>
      <c r="AI84" s="281"/>
      <c r="AJ84" s="281"/>
      <c r="AK84" s="281"/>
      <c r="AL84" s="281"/>
      <c r="AM84" s="281"/>
      <c r="AN84" s="281"/>
      <c r="AO84" s="281"/>
      <c r="AP84" s="281"/>
      <c r="AQ84" s="281"/>
      <c r="AR84" s="281"/>
      <c r="AS84" s="281"/>
      <c r="AT84" s="281"/>
      <c r="AU84" s="281"/>
      <c r="AV84" s="281"/>
      <c r="AW84" s="281"/>
      <c r="AX84" s="281"/>
      <c r="AY84" s="281"/>
      <c r="AZ84" s="281"/>
    </row>
    <row r="85" spans="1:52" x14ac:dyDescent="0.3">
      <c r="A85" s="281"/>
      <c r="B85" s="322"/>
      <c r="C85" s="322"/>
      <c r="D85" s="322"/>
      <c r="E85" s="322"/>
      <c r="F85" s="322"/>
      <c r="G85" s="322"/>
      <c r="H85" s="322"/>
      <c r="I85" s="322"/>
      <c r="J85" s="322"/>
      <c r="K85" s="281"/>
      <c r="L85" s="281"/>
      <c r="M85" s="281"/>
      <c r="N85" s="281"/>
      <c r="O85" s="281"/>
      <c r="P85" s="281"/>
      <c r="Q85" s="281"/>
      <c r="R85" s="281"/>
      <c r="S85" s="281"/>
      <c r="T85" s="281"/>
      <c r="U85" s="281"/>
      <c r="V85" s="281"/>
      <c r="W85" s="281"/>
      <c r="X85" s="281"/>
      <c r="Y85" s="281"/>
      <c r="Z85" s="281"/>
      <c r="AA85" s="281"/>
      <c r="AB85" s="281"/>
      <c r="AC85" s="281"/>
      <c r="AD85" s="281"/>
      <c r="AE85" s="281"/>
      <c r="AF85" s="281"/>
      <c r="AG85" s="281"/>
      <c r="AH85" s="281"/>
      <c r="AI85" s="281"/>
      <c r="AJ85" s="281"/>
      <c r="AK85" s="281"/>
      <c r="AL85" s="281"/>
      <c r="AM85" s="281"/>
      <c r="AN85" s="281"/>
      <c r="AO85" s="281"/>
      <c r="AP85" s="281"/>
      <c r="AQ85" s="281"/>
      <c r="AR85" s="281"/>
      <c r="AS85" s="281"/>
      <c r="AT85" s="281"/>
      <c r="AU85" s="281"/>
      <c r="AV85" s="281"/>
      <c r="AW85" s="281"/>
      <c r="AX85" s="281"/>
      <c r="AY85" s="281"/>
      <c r="AZ85" s="281"/>
    </row>
    <row r="86" spans="1:52" x14ac:dyDescent="0.3">
      <c r="A86" s="281"/>
      <c r="B86" s="322"/>
      <c r="C86" s="322"/>
      <c r="D86" s="322"/>
      <c r="E86" s="322"/>
      <c r="F86" s="322"/>
      <c r="G86" s="322"/>
      <c r="H86" s="322"/>
      <c r="I86" s="322"/>
      <c r="J86" s="322"/>
      <c r="K86" s="281"/>
      <c r="L86" s="281"/>
      <c r="M86" s="281"/>
      <c r="N86" s="281"/>
      <c r="O86" s="281"/>
      <c r="P86" s="281"/>
      <c r="Q86" s="281"/>
      <c r="R86" s="281"/>
      <c r="S86" s="281"/>
      <c r="T86" s="281"/>
      <c r="U86" s="281"/>
      <c r="V86" s="281"/>
      <c r="W86" s="281"/>
      <c r="X86" s="281"/>
      <c r="Y86" s="281"/>
      <c r="Z86" s="281"/>
      <c r="AA86" s="281"/>
      <c r="AB86" s="281"/>
      <c r="AC86" s="281"/>
      <c r="AD86" s="281"/>
      <c r="AE86" s="281"/>
      <c r="AF86" s="281"/>
      <c r="AG86" s="281"/>
      <c r="AH86" s="281"/>
      <c r="AI86" s="281"/>
      <c r="AJ86" s="281"/>
      <c r="AK86" s="281"/>
      <c r="AL86" s="281"/>
      <c r="AM86" s="281"/>
      <c r="AN86" s="281"/>
      <c r="AO86" s="281"/>
      <c r="AP86" s="281"/>
      <c r="AQ86" s="281"/>
      <c r="AR86" s="281"/>
      <c r="AS86" s="281"/>
      <c r="AT86" s="281"/>
      <c r="AU86" s="281"/>
      <c r="AV86" s="281"/>
      <c r="AW86" s="281"/>
      <c r="AX86" s="281"/>
      <c r="AY86" s="281"/>
      <c r="AZ86" s="281"/>
    </row>
    <row r="87" spans="1:52" x14ac:dyDescent="0.3">
      <c r="A87" s="281"/>
      <c r="B87" s="322"/>
      <c r="C87" s="322"/>
      <c r="D87" s="322"/>
      <c r="E87" s="322"/>
      <c r="F87" s="322"/>
      <c r="G87" s="322"/>
      <c r="H87" s="322"/>
      <c r="I87" s="322"/>
      <c r="J87" s="322"/>
      <c r="K87" s="281"/>
      <c r="L87" s="281"/>
      <c r="M87" s="281"/>
      <c r="N87" s="281"/>
      <c r="O87" s="281"/>
      <c r="P87" s="281"/>
      <c r="Q87" s="281"/>
      <c r="R87" s="281"/>
      <c r="S87" s="281"/>
      <c r="T87" s="281"/>
      <c r="U87" s="281"/>
      <c r="V87" s="281"/>
      <c r="W87" s="281"/>
      <c r="X87" s="281"/>
      <c r="Y87" s="281"/>
      <c r="Z87" s="281"/>
      <c r="AA87" s="281"/>
      <c r="AB87" s="281"/>
      <c r="AC87" s="281"/>
      <c r="AD87" s="281"/>
      <c r="AE87" s="281"/>
      <c r="AF87" s="281"/>
      <c r="AG87" s="281"/>
      <c r="AH87" s="281"/>
      <c r="AI87" s="281"/>
      <c r="AJ87" s="281"/>
      <c r="AK87" s="281"/>
      <c r="AL87" s="281"/>
      <c r="AM87" s="281"/>
      <c r="AN87" s="281"/>
      <c r="AO87" s="281"/>
      <c r="AP87" s="281"/>
      <c r="AQ87" s="281"/>
      <c r="AR87" s="281"/>
      <c r="AS87" s="281"/>
      <c r="AT87" s="281"/>
      <c r="AU87" s="281"/>
      <c r="AV87" s="281"/>
      <c r="AW87" s="281"/>
      <c r="AX87" s="281"/>
      <c r="AY87" s="281"/>
      <c r="AZ87" s="281"/>
    </row>
    <row r="88" spans="1:52" x14ac:dyDescent="0.3">
      <c r="A88" s="281"/>
      <c r="B88" s="322"/>
      <c r="C88" s="322"/>
      <c r="D88" s="322"/>
      <c r="E88" s="322"/>
      <c r="F88" s="322"/>
      <c r="G88" s="322"/>
      <c r="H88" s="322"/>
      <c r="I88" s="322"/>
      <c r="J88" s="322"/>
      <c r="K88" s="281"/>
      <c r="L88" s="281"/>
      <c r="M88" s="281"/>
      <c r="N88" s="281"/>
      <c r="O88" s="281"/>
      <c r="P88" s="281"/>
      <c r="Q88" s="281"/>
      <c r="R88" s="281"/>
      <c r="S88" s="281"/>
      <c r="T88" s="281"/>
      <c r="U88" s="281"/>
      <c r="V88" s="281"/>
      <c r="W88" s="281"/>
      <c r="X88" s="281"/>
      <c r="Y88" s="281"/>
      <c r="Z88" s="281"/>
      <c r="AA88" s="281"/>
      <c r="AB88" s="281"/>
      <c r="AC88" s="281"/>
      <c r="AD88" s="281"/>
      <c r="AE88" s="281"/>
      <c r="AF88" s="281"/>
      <c r="AG88" s="281"/>
      <c r="AH88" s="281"/>
      <c r="AI88" s="281"/>
      <c r="AJ88" s="281"/>
      <c r="AK88" s="281"/>
      <c r="AL88" s="281"/>
      <c r="AM88" s="281"/>
      <c r="AN88" s="281"/>
      <c r="AO88" s="281"/>
      <c r="AP88" s="281"/>
      <c r="AQ88" s="281"/>
      <c r="AR88" s="281"/>
      <c r="AS88" s="281"/>
      <c r="AT88" s="281"/>
      <c r="AU88" s="281"/>
      <c r="AV88" s="281"/>
      <c r="AW88" s="281"/>
      <c r="AX88" s="281"/>
      <c r="AY88" s="281"/>
      <c r="AZ88" s="281"/>
    </row>
    <row r="89" spans="1:52" x14ac:dyDescent="0.3">
      <c r="A89" s="281"/>
      <c r="B89" s="322"/>
      <c r="C89" s="322"/>
      <c r="D89" s="322"/>
      <c r="E89" s="322"/>
      <c r="F89" s="322"/>
      <c r="G89" s="322"/>
      <c r="H89" s="322"/>
      <c r="I89" s="322"/>
      <c r="J89" s="322"/>
      <c r="K89" s="281"/>
      <c r="L89" s="281"/>
      <c r="M89" s="281"/>
      <c r="N89" s="281"/>
      <c r="O89" s="281"/>
      <c r="P89" s="281"/>
      <c r="Q89" s="281"/>
      <c r="R89" s="281"/>
      <c r="S89" s="281"/>
      <c r="T89" s="281"/>
      <c r="U89" s="281"/>
      <c r="V89" s="281"/>
      <c r="W89" s="281"/>
      <c r="X89" s="281"/>
      <c r="Y89" s="281"/>
      <c r="Z89" s="281"/>
      <c r="AA89" s="281"/>
      <c r="AB89" s="281"/>
      <c r="AC89" s="281"/>
      <c r="AD89" s="281"/>
      <c r="AE89" s="281"/>
      <c r="AF89" s="281"/>
      <c r="AG89" s="281"/>
      <c r="AH89" s="281"/>
      <c r="AI89" s="281"/>
      <c r="AJ89" s="281"/>
      <c r="AK89" s="281"/>
      <c r="AL89" s="281"/>
      <c r="AM89" s="281"/>
      <c r="AN89" s="281"/>
      <c r="AO89" s="281"/>
      <c r="AP89" s="281"/>
      <c r="AQ89" s="281"/>
      <c r="AR89" s="281"/>
      <c r="AS89" s="281"/>
      <c r="AT89" s="281"/>
      <c r="AU89" s="281"/>
      <c r="AV89" s="281"/>
      <c r="AW89" s="281"/>
      <c r="AX89" s="281"/>
      <c r="AY89" s="281"/>
      <c r="AZ89" s="281"/>
    </row>
    <row r="90" spans="1:52" x14ac:dyDescent="0.3">
      <c r="A90" s="281"/>
      <c r="B90" s="322"/>
      <c r="C90" s="322"/>
      <c r="D90" s="322"/>
      <c r="E90" s="322"/>
      <c r="F90" s="322"/>
      <c r="G90" s="322"/>
      <c r="H90" s="322"/>
      <c r="I90" s="322"/>
      <c r="J90" s="322"/>
      <c r="K90" s="281"/>
      <c r="L90" s="281"/>
      <c r="M90" s="281"/>
      <c r="N90" s="281"/>
      <c r="O90" s="281"/>
      <c r="P90" s="281"/>
      <c r="Q90" s="281"/>
      <c r="R90" s="281"/>
      <c r="S90" s="281"/>
      <c r="T90" s="281"/>
      <c r="U90" s="281"/>
      <c r="V90" s="281"/>
      <c r="W90" s="281"/>
      <c r="X90" s="281"/>
      <c r="Y90" s="281"/>
      <c r="Z90" s="281"/>
      <c r="AA90" s="281"/>
      <c r="AB90" s="281"/>
      <c r="AC90" s="281"/>
      <c r="AD90" s="281"/>
      <c r="AE90" s="281"/>
      <c r="AF90" s="281"/>
      <c r="AG90" s="281"/>
      <c r="AH90" s="281"/>
      <c r="AI90" s="281"/>
      <c r="AJ90" s="281"/>
      <c r="AK90" s="281"/>
      <c r="AL90" s="281"/>
      <c r="AM90" s="281"/>
      <c r="AN90" s="281"/>
      <c r="AO90" s="281"/>
      <c r="AP90" s="281"/>
      <c r="AQ90" s="281"/>
      <c r="AR90" s="281"/>
      <c r="AS90" s="281"/>
      <c r="AT90" s="281"/>
      <c r="AU90" s="281"/>
      <c r="AV90" s="281"/>
      <c r="AW90" s="281"/>
      <c r="AX90" s="281"/>
      <c r="AY90" s="281"/>
      <c r="AZ90" s="281"/>
    </row>
    <row r="91" spans="1:52" x14ac:dyDescent="0.3">
      <c r="A91" s="281"/>
      <c r="B91" s="322"/>
      <c r="C91" s="322"/>
      <c r="D91" s="322"/>
      <c r="E91" s="322"/>
      <c r="F91" s="322"/>
      <c r="G91" s="322"/>
      <c r="H91" s="322"/>
      <c r="I91" s="322"/>
      <c r="J91" s="322"/>
      <c r="K91" s="281"/>
      <c r="L91" s="281"/>
      <c r="M91" s="281"/>
      <c r="N91" s="281"/>
      <c r="O91" s="281"/>
      <c r="P91" s="281"/>
      <c r="Q91" s="281"/>
      <c r="R91" s="281"/>
      <c r="S91" s="281"/>
      <c r="T91" s="281"/>
      <c r="U91" s="281"/>
      <c r="V91" s="281"/>
      <c r="W91" s="281"/>
      <c r="X91" s="281"/>
      <c r="Y91" s="281"/>
      <c r="Z91" s="281"/>
      <c r="AA91" s="281"/>
      <c r="AB91" s="281"/>
      <c r="AC91" s="281"/>
      <c r="AD91" s="281"/>
      <c r="AE91" s="281"/>
      <c r="AF91" s="281"/>
      <c r="AG91" s="281"/>
      <c r="AH91" s="281"/>
      <c r="AI91" s="281"/>
      <c r="AJ91" s="281"/>
      <c r="AK91" s="281"/>
      <c r="AL91" s="281"/>
      <c r="AM91" s="281"/>
      <c r="AN91" s="281"/>
      <c r="AO91" s="281"/>
      <c r="AP91" s="281"/>
      <c r="AQ91" s="281"/>
      <c r="AR91" s="281"/>
      <c r="AS91" s="281"/>
      <c r="AT91" s="281"/>
      <c r="AU91" s="281"/>
      <c r="AV91" s="281"/>
      <c r="AW91" s="281"/>
      <c r="AX91" s="281"/>
      <c r="AY91" s="281"/>
      <c r="AZ91" s="281"/>
    </row>
    <row r="92" spans="1:52" x14ac:dyDescent="0.3">
      <c r="A92" s="281"/>
      <c r="B92" s="289"/>
      <c r="C92" s="289"/>
      <c r="D92" s="289"/>
      <c r="E92" s="289"/>
      <c r="F92" s="289"/>
      <c r="G92" s="289"/>
      <c r="H92" s="289"/>
      <c r="I92" s="289"/>
      <c r="J92" s="289"/>
      <c r="K92" s="281"/>
      <c r="L92" s="281"/>
      <c r="M92" s="281"/>
      <c r="N92" s="281"/>
      <c r="O92" s="281"/>
      <c r="P92" s="281"/>
      <c r="Q92" s="281"/>
      <c r="R92" s="281"/>
      <c r="S92" s="281"/>
      <c r="T92" s="281"/>
      <c r="U92" s="281"/>
      <c r="V92" s="281"/>
      <c r="W92" s="281"/>
      <c r="X92" s="281"/>
      <c r="Y92" s="281"/>
      <c r="Z92" s="281"/>
      <c r="AA92" s="281"/>
      <c r="AB92" s="281"/>
      <c r="AC92" s="281"/>
      <c r="AD92" s="281"/>
      <c r="AE92" s="281"/>
      <c r="AF92" s="281"/>
      <c r="AG92" s="281"/>
      <c r="AH92" s="281"/>
      <c r="AI92" s="281"/>
      <c r="AJ92" s="281"/>
      <c r="AK92" s="281"/>
      <c r="AL92" s="281"/>
      <c r="AM92" s="281"/>
      <c r="AN92" s="281"/>
      <c r="AO92" s="281"/>
      <c r="AP92" s="281"/>
      <c r="AQ92" s="281"/>
      <c r="AR92" s="281"/>
      <c r="AS92" s="281"/>
      <c r="AT92" s="281"/>
      <c r="AU92" s="281"/>
      <c r="AV92" s="281"/>
      <c r="AW92" s="281"/>
      <c r="AX92" s="281"/>
      <c r="AY92" s="281"/>
      <c r="AZ92" s="281"/>
    </row>
    <row r="93" spans="1:52" x14ac:dyDescent="0.3">
      <c r="A93" s="281"/>
      <c r="B93" s="289"/>
      <c r="C93" s="289"/>
      <c r="D93" s="289"/>
      <c r="E93" s="289"/>
      <c r="F93" s="289"/>
      <c r="G93" s="289"/>
      <c r="H93" s="289"/>
      <c r="I93" s="289"/>
      <c r="J93" s="289"/>
      <c r="K93" s="281"/>
      <c r="L93" s="281"/>
      <c r="M93" s="281"/>
      <c r="N93" s="281"/>
      <c r="O93" s="281"/>
      <c r="P93" s="281"/>
      <c r="Q93" s="281"/>
      <c r="R93" s="281"/>
      <c r="S93" s="281"/>
      <c r="T93" s="281"/>
      <c r="U93" s="281"/>
      <c r="V93" s="281"/>
      <c r="W93" s="281"/>
      <c r="X93" s="281"/>
      <c r="Y93" s="281"/>
      <c r="Z93" s="281"/>
      <c r="AA93" s="281"/>
      <c r="AB93" s="281"/>
      <c r="AC93" s="281"/>
      <c r="AD93" s="281"/>
      <c r="AE93" s="281"/>
      <c r="AF93" s="281"/>
      <c r="AG93" s="281"/>
      <c r="AH93" s="281"/>
      <c r="AI93" s="281"/>
      <c r="AJ93" s="281"/>
      <c r="AK93" s="281"/>
      <c r="AL93" s="281"/>
      <c r="AM93" s="281"/>
      <c r="AN93" s="281"/>
      <c r="AO93" s="281"/>
      <c r="AP93" s="281"/>
      <c r="AQ93" s="281"/>
      <c r="AR93" s="281"/>
      <c r="AS93" s="281"/>
      <c r="AT93" s="281"/>
      <c r="AU93" s="281"/>
      <c r="AV93" s="281"/>
      <c r="AW93" s="281"/>
      <c r="AX93" s="281"/>
      <c r="AY93" s="281"/>
      <c r="AZ93" s="281"/>
    </row>
    <row r="94" spans="1:52" x14ac:dyDescent="0.3">
      <c r="A94" s="281"/>
      <c r="B94" s="289"/>
      <c r="C94" s="289"/>
      <c r="D94" s="289"/>
      <c r="E94" s="289"/>
      <c r="F94" s="289"/>
      <c r="G94" s="289"/>
      <c r="H94" s="289"/>
      <c r="I94" s="289"/>
      <c r="J94" s="289"/>
      <c r="K94" s="281"/>
      <c r="L94" s="281"/>
      <c r="M94" s="281"/>
      <c r="N94" s="281"/>
      <c r="O94" s="281"/>
      <c r="P94" s="281"/>
      <c r="Q94" s="281"/>
      <c r="R94" s="281"/>
      <c r="S94" s="281"/>
      <c r="T94" s="281"/>
      <c r="U94" s="281"/>
      <c r="V94" s="281"/>
      <c r="W94" s="281"/>
      <c r="X94" s="281"/>
      <c r="Y94" s="281"/>
      <c r="Z94" s="281"/>
      <c r="AA94" s="281"/>
      <c r="AB94" s="281"/>
      <c r="AC94" s="281"/>
      <c r="AD94" s="281"/>
      <c r="AE94" s="281"/>
      <c r="AF94" s="281"/>
      <c r="AG94" s="281"/>
      <c r="AH94" s="281"/>
      <c r="AI94" s="281"/>
      <c r="AJ94" s="281"/>
      <c r="AK94" s="281"/>
      <c r="AL94" s="281"/>
      <c r="AM94" s="281"/>
      <c r="AN94" s="281"/>
      <c r="AO94" s="281"/>
      <c r="AP94" s="281"/>
      <c r="AQ94" s="281"/>
      <c r="AR94" s="281"/>
      <c r="AS94" s="281"/>
      <c r="AT94" s="281"/>
      <c r="AU94" s="281"/>
      <c r="AV94" s="281"/>
      <c r="AW94" s="281"/>
      <c r="AX94" s="281"/>
      <c r="AY94" s="281"/>
      <c r="AZ94" s="281"/>
    </row>
    <row r="95" spans="1:52" x14ac:dyDescent="0.3">
      <c r="A95" s="281"/>
      <c r="B95" s="289"/>
      <c r="C95" s="289"/>
      <c r="D95" s="289"/>
      <c r="E95" s="289"/>
      <c r="F95" s="289"/>
      <c r="G95" s="289"/>
      <c r="H95" s="289"/>
      <c r="I95" s="289"/>
      <c r="J95" s="289"/>
      <c r="K95" s="281"/>
      <c r="L95" s="281"/>
      <c r="M95" s="281"/>
      <c r="N95" s="281"/>
      <c r="O95" s="281"/>
      <c r="P95" s="281"/>
      <c r="Q95" s="281"/>
      <c r="R95" s="281"/>
      <c r="S95" s="281"/>
      <c r="T95" s="281"/>
      <c r="U95" s="281"/>
      <c r="V95" s="281"/>
      <c r="W95" s="281"/>
      <c r="X95" s="281"/>
      <c r="Y95" s="281"/>
      <c r="Z95" s="281"/>
      <c r="AA95" s="281"/>
      <c r="AB95" s="281"/>
      <c r="AC95" s="281"/>
      <c r="AD95" s="281"/>
      <c r="AE95" s="281"/>
      <c r="AF95" s="281"/>
      <c r="AG95" s="281"/>
      <c r="AH95" s="281"/>
      <c r="AI95" s="281"/>
      <c r="AJ95" s="281"/>
      <c r="AK95" s="281"/>
      <c r="AL95" s="281"/>
      <c r="AM95" s="281"/>
      <c r="AN95" s="281"/>
      <c r="AO95" s="281"/>
      <c r="AP95" s="281"/>
      <c r="AQ95" s="281"/>
      <c r="AR95" s="281"/>
      <c r="AS95" s="281"/>
      <c r="AT95" s="281"/>
      <c r="AU95" s="281"/>
      <c r="AV95" s="281"/>
      <c r="AW95" s="281"/>
      <c r="AX95" s="281"/>
      <c r="AY95" s="281"/>
      <c r="AZ95" s="281"/>
    </row>
    <row r="96" spans="1:52" x14ac:dyDescent="0.3">
      <c r="A96" s="281"/>
      <c r="B96" s="289"/>
      <c r="C96" s="289"/>
      <c r="D96" s="289"/>
      <c r="E96" s="289"/>
      <c r="F96" s="289"/>
      <c r="G96" s="289"/>
      <c r="H96" s="289"/>
      <c r="I96" s="289"/>
      <c r="J96" s="289"/>
      <c r="K96" s="281"/>
      <c r="L96" s="281"/>
      <c r="M96" s="281"/>
      <c r="N96" s="281"/>
      <c r="O96" s="281"/>
      <c r="P96" s="281"/>
      <c r="Q96" s="281"/>
      <c r="R96" s="281"/>
      <c r="S96" s="281"/>
      <c r="T96" s="281"/>
      <c r="U96" s="281"/>
      <c r="V96" s="281"/>
      <c r="W96" s="281"/>
      <c r="X96" s="281"/>
      <c r="Y96" s="281"/>
      <c r="Z96" s="281"/>
      <c r="AA96" s="281"/>
      <c r="AB96" s="281"/>
      <c r="AC96" s="281"/>
      <c r="AD96" s="281"/>
      <c r="AE96" s="281"/>
      <c r="AF96" s="281"/>
      <c r="AG96" s="281"/>
      <c r="AH96" s="281"/>
      <c r="AI96" s="281"/>
      <c r="AJ96" s="281"/>
      <c r="AK96" s="281"/>
      <c r="AL96" s="281"/>
      <c r="AM96" s="281"/>
      <c r="AN96" s="281"/>
      <c r="AO96" s="281"/>
      <c r="AP96" s="281"/>
      <c r="AQ96" s="281"/>
      <c r="AR96" s="281"/>
      <c r="AS96" s="281"/>
      <c r="AT96" s="281"/>
      <c r="AU96" s="281"/>
      <c r="AV96" s="281"/>
      <c r="AW96" s="281"/>
      <c r="AX96" s="281"/>
      <c r="AY96" s="281"/>
      <c r="AZ96" s="281"/>
    </row>
    <row r="97" spans="1:52" x14ac:dyDescent="0.3">
      <c r="A97" s="281"/>
      <c r="B97" s="289"/>
      <c r="C97" s="289"/>
      <c r="D97" s="289"/>
      <c r="E97" s="289"/>
      <c r="F97" s="289"/>
      <c r="G97" s="289"/>
      <c r="H97" s="289"/>
      <c r="I97" s="289"/>
      <c r="J97" s="289"/>
      <c r="K97" s="281"/>
      <c r="L97" s="281"/>
      <c r="M97" s="281"/>
      <c r="N97" s="281"/>
      <c r="O97" s="281"/>
      <c r="P97" s="281"/>
      <c r="Q97" s="281"/>
      <c r="R97" s="281"/>
      <c r="S97" s="281"/>
      <c r="T97" s="281"/>
      <c r="U97" s="281"/>
      <c r="V97" s="281"/>
      <c r="W97" s="281"/>
      <c r="X97" s="281"/>
      <c r="Y97" s="281"/>
      <c r="Z97" s="281"/>
      <c r="AA97" s="281"/>
      <c r="AB97" s="281"/>
      <c r="AC97" s="281"/>
      <c r="AD97" s="281"/>
      <c r="AE97" s="281"/>
      <c r="AF97" s="281"/>
      <c r="AG97" s="281"/>
      <c r="AH97" s="281"/>
      <c r="AI97" s="281"/>
      <c r="AJ97" s="281"/>
      <c r="AK97" s="281"/>
      <c r="AL97" s="281"/>
      <c r="AM97" s="281"/>
      <c r="AN97" s="281"/>
      <c r="AO97" s="281"/>
      <c r="AP97" s="281"/>
      <c r="AQ97" s="281"/>
      <c r="AR97" s="281"/>
      <c r="AS97" s="281"/>
      <c r="AT97" s="281"/>
      <c r="AU97" s="281"/>
      <c r="AV97" s="281"/>
      <c r="AW97" s="281"/>
      <c r="AX97" s="281"/>
      <c r="AY97" s="281"/>
      <c r="AZ97" s="281"/>
    </row>
    <row r="98" spans="1:52" x14ac:dyDescent="0.3">
      <c r="A98" s="281"/>
      <c r="B98" s="289"/>
      <c r="C98" s="289"/>
      <c r="D98" s="289"/>
      <c r="E98" s="289"/>
      <c r="F98" s="289"/>
      <c r="G98" s="289"/>
      <c r="H98" s="289"/>
      <c r="I98" s="289"/>
      <c r="J98" s="289"/>
      <c r="K98" s="281"/>
      <c r="L98" s="281"/>
      <c r="M98" s="281"/>
      <c r="N98" s="281"/>
      <c r="O98" s="281"/>
      <c r="P98" s="281"/>
      <c r="Q98" s="281"/>
      <c r="R98" s="281"/>
      <c r="S98" s="281"/>
      <c r="T98" s="281"/>
      <c r="U98" s="281"/>
      <c r="V98" s="281"/>
      <c r="W98" s="281"/>
      <c r="X98" s="281"/>
      <c r="Y98" s="281"/>
      <c r="Z98" s="281"/>
      <c r="AA98" s="281"/>
      <c r="AB98" s="281"/>
      <c r="AC98" s="281"/>
      <c r="AD98" s="281"/>
      <c r="AE98" s="281"/>
      <c r="AF98" s="281"/>
      <c r="AG98" s="281"/>
      <c r="AH98" s="281"/>
      <c r="AI98" s="281"/>
      <c r="AJ98" s="281"/>
      <c r="AK98" s="281"/>
      <c r="AL98" s="281"/>
      <c r="AM98" s="281"/>
      <c r="AN98" s="281"/>
      <c r="AO98" s="281"/>
      <c r="AP98" s="281"/>
      <c r="AQ98" s="281"/>
      <c r="AR98" s="281"/>
      <c r="AS98" s="281"/>
      <c r="AT98" s="281"/>
      <c r="AU98" s="281"/>
      <c r="AV98" s="281"/>
      <c r="AW98" s="281"/>
      <c r="AX98" s="281"/>
      <c r="AY98" s="281"/>
      <c r="AZ98" s="281"/>
    </row>
    <row r="99" spans="1:52" x14ac:dyDescent="0.3">
      <c r="A99" s="281"/>
      <c r="B99" s="289"/>
      <c r="C99" s="289"/>
      <c r="D99" s="289"/>
      <c r="E99" s="289"/>
      <c r="F99" s="289"/>
      <c r="G99" s="289"/>
      <c r="H99" s="289"/>
      <c r="I99" s="289"/>
      <c r="J99" s="289"/>
      <c r="K99" s="281"/>
      <c r="L99" s="281"/>
      <c r="M99" s="281"/>
      <c r="N99" s="281"/>
      <c r="O99" s="281"/>
      <c r="P99" s="281"/>
      <c r="Q99" s="281"/>
      <c r="R99" s="281"/>
      <c r="S99" s="281"/>
      <c r="T99" s="281"/>
      <c r="U99" s="281"/>
      <c r="V99" s="281"/>
      <c r="W99" s="281"/>
      <c r="X99" s="281"/>
      <c r="Y99" s="281"/>
      <c r="Z99" s="281"/>
      <c r="AA99" s="281"/>
      <c r="AB99" s="281"/>
      <c r="AC99" s="281"/>
      <c r="AD99" s="281"/>
      <c r="AE99" s="281"/>
      <c r="AF99" s="281"/>
      <c r="AG99" s="281"/>
      <c r="AH99" s="281"/>
      <c r="AI99" s="281"/>
      <c r="AJ99" s="281"/>
      <c r="AK99" s="281"/>
      <c r="AL99" s="281"/>
      <c r="AM99" s="281"/>
      <c r="AN99" s="281"/>
      <c r="AO99" s="281"/>
      <c r="AP99" s="281"/>
      <c r="AQ99" s="281"/>
      <c r="AR99" s="281"/>
      <c r="AS99" s="281"/>
      <c r="AT99" s="281"/>
      <c r="AU99" s="281"/>
      <c r="AV99" s="281"/>
      <c r="AW99" s="281"/>
      <c r="AX99" s="281"/>
      <c r="AY99" s="281"/>
      <c r="AZ99" s="281"/>
    </row>
    <row r="100" spans="1:52" x14ac:dyDescent="0.3">
      <c r="A100" s="281"/>
      <c r="B100" s="289"/>
      <c r="C100" s="289"/>
      <c r="D100" s="289"/>
      <c r="E100" s="289"/>
      <c r="F100" s="289"/>
      <c r="G100" s="289"/>
      <c r="H100" s="289"/>
      <c r="I100" s="289"/>
      <c r="J100" s="289"/>
      <c r="K100" s="281"/>
      <c r="L100" s="281"/>
      <c r="M100" s="281"/>
      <c r="N100" s="281"/>
      <c r="O100" s="281"/>
      <c r="P100" s="281"/>
      <c r="Q100" s="281"/>
      <c r="R100" s="281"/>
      <c r="S100" s="281"/>
      <c r="T100" s="281"/>
      <c r="U100" s="281"/>
      <c r="V100" s="281"/>
      <c r="W100" s="281"/>
      <c r="X100" s="281"/>
      <c r="Y100" s="281"/>
      <c r="Z100" s="281"/>
      <c r="AA100" s="281"/>
      <c r="AB100" s="281"/>
      <c r="AC100" s="281"/>
      <c r="AD100" s="281"/>
      <c r="AE100" s="281"/>
      <c r="AF100" s="281"/>
      <c r="AG100" s="281"/>
      <c r="AH100" s="281"/>
      <c r="AI100" s="281"/>
      <c r="AJ100" s="281"/>
      <c r="AK100" s="281"/>
      <c r="AL100" s="281"/>
      <c r="AM100" s="281"/>
      <c r="AN100" s="281"/>
      <c r="AO100" s="281"/>
      <c r="AP100" s="281"/>
      <c r="AQ100" s="281"/>
      <c r="AR100" s="281"/>
      <c r="AS100" s="281"/>
      <c r="AT100" s="281"/>
      <c r="AU100" s="281"/>
      <c r="AV100" s="281"/>
      <c r="AW100" s="281"/>
      <c r="AX100" s="281"/>
      <c r="AY100" s="281"/>
      <c r="AZ100" s="281"/>
    </row>
    <row r="101" spans="1:52" x14ac:dyDescent="0.3">
      <c r="A101" s="281"/>
      <c r="B101" s="289"/>
      <c r="C101" s="289"/>
      <c r="D101" s="289"/>
      <c r="E101" s="289"/>
      <c r="F101" s="289"/>
      <c r="G101" s="289"/>
      <c r="H101" s="289"/>
      <c r="I101" s="289"/>
      <c r="J101" s="289"/>
      <c r="K101" s="281"/>
      <c r="L101" s="281"/>
      <c r="M101" s="281"/>
      <c r="N101" s="281"/>
      <c r="O101" s="281"/>
      <c r="P101" s="281"/>
      <c r="Q101" s="281"/>
      <c r="R101" s="281"/>
      <c r="S101" s="281"/>
      <c r="T101" s="281"/>
      <c r="U101" s="281"/>
      <c r="V101" s="281"/>
      <c r="W101" s="281"/>
      <c r="X101" s="281"/>
      <c r="Y101" s="281"/>
      <c r="Z101" s="281"/>
      <c r="AA101" s="281"/>
      <c r="AB101" s="281"/>
      <c r="AC101" s="281"/>
      <c r="AD101" s="281"/>
      <c r="AE101" s="281"/>
      <c r="AF101" s="281"/>
      <c r="AG101" s="281"/>
      <c r="AH101" s="281"/>
      <c r="AI101" s="281"/>
      <c r="AJ101" s="281"/>
      <c r="AK101" s="281"/>
      <c r="AL101" s="281"/>
      <c r="AM101" s="281"/>
      <c r="AN101" s="281"/>
      <c r="AO101" s="281"/>
      <c r="AP101" s="281"/>
      <c r="AQ101" s="281"/>
      <c r="AR101" s="281"/>
      <c r="AS101" s="281"/>
      <c r="AT101" s="281"/>
      <c r="AU101" s="281"/>
      <c r="AV101" s="281"/>
      <c r="AW101" s="281"/>
      <c r="AX101" s="281"/>
      <c r="AY101" s="281"/>
      <c r="AZ101" s="281"/>
    </row>
    <row r="102" spans="1:52" x14ac:dyDescent="0.3">
      <c r="A102" s="281"/>
      <c r="B102" s="289"/>
      <c r="C102" s="289"/>
      <c r="D102" s="289"/>
      <c r="E102" s="289"/>
      <c r="F102" s="289"/>
      <c r="G102" s="289"/>
      <c r="H102" s="289"/>
      <c r="I102" s="289"/>
      <c r="J102" s="289"/>
      <c r="K102" s="281"/>
      <c r="L102" s="281"/>
      <c r="M102" s="281"/>
      <c r="N102" s="281"/>
      <c r="O102" s="281"/>
      <c r="P102" s="281"/>
      <c r="Q102" s="281"/>
      <c r="R102" s="281"/>
      <c r="S102" s="281"/>
      <c r="T102" s="281"/>
      <c r="U102" s="281"/>
      <c r="V102" s="281"/>
      <c r="W102" s="281"/>
      <c r="X102" s="281"/>
      <c r="Y102" s="281"/>
      <c r="Z102" s="281"/>
      <c r="AA102" s="281"/>
      <c r="AB102" s="281"/>
      <c r="AC102" s="281"/>
      <c r="AD102" s="281"/>
      <c r="AE102" s="281"/>
      <c r="AF102" s="281"/>
      <c r="AG102" s="281"/>
      <c r="AH102" s="281"/>
      <c r="AI102" s="281"/>
      <c r="AJ102" s="281"/>
      <c r="AK102" s="281"/>
      <c r="AL102" s="281"/>
      <c r="AM102" s="281"/>
      <c r="AN102" s="281"/>
      <c r="AO102" s="281"/>
      <c r="AP102" s="281"/>
      <c r="AQ102" s="281"/>
      <c r="AR102" s="281"/>
      <c r="AS102" s="281"/>
      <c r="AT102" s="281"/>
      <c r="AU102" s="281"/>
      <c r="AV102" s="281"/>
      <c r="AW102" s="281"/>
      <c r="AX102" s="281"/>
      <c r="AY102" s="281"/>
      <c r="AZ102" s="281"/>
    </row>
    <row r="103" spans="1:52" x14ac:dyDescent="0.3">
      <c r="A103" s="281"/>
      <c r="B103" s="289"/>
      <c r="C103" s="289"/>
      <c r="D103" s="289"/>
      <c r="E103" s="289"/>
      <c r="F103" s="289"/>
      <c r="G103" s="289"/>
      <c r="H103" s="289"/>
      <c r="I103" s="289"/>
      <c r="J103" s="289"/>
      <c r="K103" s="281"/>
      <c r="L103" s="281"/>
      <c r="M103" s="281"/>
      <c r="N103" s="281"/>
      <c r="O103" s="281"/>
      <c r="P103" s="281"/>
      <c r="Q103" s="281"/>
      <c r="R103" s="281"/>
      <c r="S103" s="281"/>
      <c r="T103" s="281"/>
      <c r="U103" s="281"/>
      <c r="V103" s="281"/>
      <c r="W103" s="281"/>
      <c r="X103" s="281"/>
      <c r="Y103" s="281"/>
      <c r="Z103" s="281"/>
      <c r="AA103" s="281"/>
      <c r="AB103" s="281"/>
      <c r="AC103" s="281"/>
      <c r="AD103" s="281"/>
      <c r="AE103" s="281"/>
      <c r="AF103" s="281"/>
      <c r="AG103" s="281"/>
      <c r="AH103" s="281"/>
      <c r="AI103" s="281"/>
      <c r="AJ103" s="281"/>
      <c r="AK103" s="281"/>
      <c r="AL103" s="281"/>
      <c r="AM103" s="281"/>
      <c r="AN103" s="281"/>
      <c r="AO103" s="281"/>
      <c r="AP103" s="281"/>
      <c r="AQ103" s="281"/>
      <c r="AR103" s="281"/>
      <c r="AS103" s="281"/>
      <c r="AT103" s="281"/>
      <c r="AU103" s="281"/>
      <c r="AV103" s="281"/>
      <c r="AW103" s="281"/>
      <c r="AX103" s="281"/>
      <c r="AY103" s="281"/>
      <c r="AZ103" s="281"/>
    </row>
    <row r="104" spans="1:52" x14ac:dyDescent="0.3">
      <c r="A104" s="281"/>
      <c r="B104" s="289"/>
      <c r="C104" s="289"/>
      <c r="D104" s="289"/>
      <c r="E104" s="289"/>
      <c r="F104" s="289"/>
      <c r="G104" s="289"/>
      <c r="H104" s="289"/>
      <c r="I104" s="289"/>
      <c r="J104" s="289"/>
      <c r="K104" s="281"/>
      <c r="L104" s="281"/>
      <c r="M104" s="281"/>
      <c r="N104" s="281"/>
      <c r="O104" s="281"/>
      <c r="P104" s="281"/>
      <c r="Q104" s="281"/>
      <c r="R104" s="281"/>
      <c r="S104" s="281"/>
      <c r="T104" s="281"/>
      <c r="U104" s="281"/>
      <c r="V104" s="281"/>
      <c r="W104" s="281"/>
      <c r="X104" s="281"/>
      <c r="Y104" s="281"/>
      <c r="Z104" s="281"/>
      <c r="AA104" s="281"/>
      <c r="AB104" s="281"/>
      <c r="AC104" s="281"/>
      <c r="AD104" s="281"/>
      <c r="AE104" s="281"/>
      <c r="AF104" s="281"/>
      <c r="AG104" s="281"/>
      <c r="AH104" s="281"/>
      <c r="AI104" s="281"/>
      <c r="AJ104" s="281"/>
      <c r="AK104" s="281"/>
      <c r="AL104" s="281"/>
      <c r="AM104" s="281"/>
      <c r="AN104" s="281"/>
      <c r="AO104" s="281"/>
      <c r="AP104" s="281"/>
      <c r="AQ104" s="281"/>
      <c r="AR104" s="281"/>
      <c r="AS104" s="281"/>
      <c r="AT104" s="281"/>
      <c r="AU104" s="281"/>
      <c r="AV104" s="281"/>
      <c r="AW104" s="281"/>
      <c r="AX104" s="281"/>
      <c r="AY104" s="281"/>
      <c r="AZ104" s="281"/>
    </row>
    <row r="105" spans="1:52" x14ac:dyDescent="0.3">
      <c r="A105" s="281"/>
      <c r="B105" s="289"/>
      <c r="C105" s="289"/>
      <c r="D105" s="289"/>
      <c r="E105" s="289"/>
      <c r="F105" s="289"/>
      <c r="G105" s="289"/>
      <c r="H105" s="289"/>
      <c r="I105" s="289"/>
      <c r="J105" s="289"/>
      <c r="K105" s="281"/>
      <c r="L105" s="281"/>
      <c r="M105" s="281"/>
      <c r="N105" s="281"/>
      <c r="O105" s="281"/>
      <c r="P105" s="281"/>
      <c r="Q105" s="281"/>
      <c r="R105" s="281"/>
      <c r="S105" s="281"/>
      <c r="T105" s="281"/>
      <c r="U105" s="281"/>
      <c r="V105" s="281"/>
      <c r="W105" s="281"/>
      <c r="X105" s="281"/>
      <c r="Y105" s="281"/>
      <c r="Z105" s="281"/>
      <c r="AA105" s="281"/>
      <c r="AB105" s="281"/>
      <c r="AC105" s="281"/>
      <c r="AD105" s="281"/>
      <c r="AE105" s="281"/>
      <c r="AF105" s="281"/>
      <c r="AG105" s="281"/>
      <c r="AH105" s="281"/>
      <c r="AI105" s="281"/>
      <c r="AJ105" s="281"/>
      <c r="AK105" s="281"/>
      <c r="AL105" s="281"/>
      <c r="AM105" s="281"/>
      <c r="AN105" s="281"/>
      <c r="AO105" s="281"/>
      <c r="AP105" s="281"/>
      <c r="AQ105" s="281"/>
      <c r="AR105" s="281"/>
      <c r="AS105" s="281"/>
      <c r="AT105" s="281"/>
      <c r="AU105" s="281"/>
      <c r="AV105" s="281"/>
      <c r="AW105" s="281"/>
      <c r="AX105" s="281"/>
      <c r="AY105" s="281"/>
      <c r="AZ105" s="281"/>
    </row>
    <row r="106" spans="1:52" x14ac:dyDescent="0.3">
      <c r="A106" s="281"/>
      <c r="B106" s="289"/>
      <c r="C106" s="289"/>
      <c r="D106" s="289"/>
      <c r="E106" s="289"/>
      <c r="F106" s="289"/>
      <c r="G106" s="289"/>
      <c r="H106" s="289"/>
      <c r="I106" s="289"/>
      <c r="J106" s="289"/>
      <c r="K106" s="281"/>
      <c r="L106" s="281"/>
      <c r="M106" s="281"/>
      <c r="N106" s="281"/>
      <c r="O106" s="281"/>
      <c r="P106" s="281"/>
      <c r="Q106" s="281"/>
      <c r="R106" s="281"/>
      <c r="S106" s="281"/>
      <c r="T106" s="281"/>
      <c r="U106" s="281"/>
      <c r="V106" s="281"/>
      <c r="W106" s="281"/>
      <c r="X106" s="281"/>
      <c r="Y106" s="281"/>
      <c r="Z106" s="281"/>
      <c r="AA106" s="281"/>
      <c r="AB106" s="281"/>
      <c r="AC106" s="281"/>
      <c r="AD106" s="281"/>
      <c r="AE106" s="281"/>
      <c r="AF106" s="281"/>
      <c r="AG106" s="281"/>
      <c r="AH106" s="281"/>
      <c r="AI106" s="281"/>
      <c r="AJ106" s="281"/>
      <c r="AK106" s="281"/>
      <c r="AL106" s="281"/>
      <c r="AM106" s="281"/>
      <c r="AN106" s="281"/>
      <c r="AO106" s="281"/>
      <c r="AP106" s="281"/>
      <c r="AQ106" s="281"/>
      <c r="AR106" s="281"/>
      <c r="AS106" s="281"/>
      <c r="AT106" s="281"/>
      <c r="AU106" s="281"/>
      <c r="AV106" s="281"/>
      <c r="AW106" s="281"/>
      <c r="AX106" s="281"/>
      <c r="AY106" s="281"/>
      <c r="AZ106" s="281"/>
    </row>
    <row r="107" spans="1:52" x14ac:dyDescent="0.3">
      <c r="A107" s="281"/>
      <c r="B107" s="289"/>
      <c r="C107" s="289"/>
      <c r="D107" s="289"/>
      <c r="E107" s="289"/>
      <c r="F107" s="289"/>
      <c r="G107" s="289"/>
      <c r="H107" s="289"/>
      <c r="I107" s="289"/>
      <c r="J107" s="289"/>
      <c r="K107" s="281"/>
      <c r="L107" s="281"/>
      <c r="M107" s="281"/>
      <c r="N107" s="281"/>
      <c r="O107" s="281"/>
      <c r="P107" s="281"/>
      <c r="Q107" s="281"/>
      <c r="R107" s="281"/>
      <c r="S107" s="281"/>
      <c r="T107" s="281"/>
      <c r="U107" s="281"/>
      <c r="V107" s="281"/>
      <c r="W107" s="281"/>
      <c r="X107" s="281"/>
      <c r="Y107" s="281"/>
      <c r="Z107" s="281"/>
      <c r="AA107" s="281"/>
      <c r="AB107" s="281"/>
      <c r="AC107" s="281"/>
      <c r="AD107" s="281"/>
      <c r="AE107" s="281"/>
      <c r="AF107" s="281"/>
      <c r="AG107" s="281"/>
      <c r="AH107" s="281"/>
      <c r="AI107" s="281"/>
      <c r="AJ107" s="281"/>
      <c r="AK107" s="281"/>
      <c r="AL107" s="281"/>
      <c r="AM107" s="281"/>
      <c r="AN107" s="281"/>
      <c r="AO107" s="281"/>
      <c r="AP107" s="281"/>
      <c r="AQ107" s="281"/>
      <c r="AR107" s="281"/>
      <c r="AS107" s="281"/>
      <c r="AT107" s="281"/>
      <c r="AU107" s="281"/>
      <c r="AV107" s="281"/>
      <c r="AW107" s="281"/>
      <c r="AX107" s="281"/>
      <c r="AY107" s="281"/>
      <c r="AZ107" s="281"/>
    </row>
    <row r="108" spans="1:52" x14ac:dyDescent="0.3">
      <c r="A108" s="281"/>
      <c r="B108" s="289"/>
      <c r="C108" s="289"/>
      <c r="D108" s="289"/>
      <c r="E108" s="289"/>
      <c r="F108" s="289"/>
      <c r="G108" s="289"/>
      <c r="H108" s="289"/>
      <c r="I108" s="289"/>
      <c r="J108" s="289"/>
      <c r="K108" s="281"/>
      <c r="L108" s="281"/>
      <c r="M108" s="281"/>
      <c r="N108" s="281"/>
      <c r="O108" s="281"/>
      <c r="P108" s="281"/>
      <c r="Q108" s="281"/>
      <c r="R108" s="281"/>
      <c r="S108" s="281"/>
      <c r="T108" s="281"/>
      <c r="U108" s="281"/>
      <c r="V108" s="281"/>
      <c r="W108" s="281"/>
      <c r="X108" s="281"/>
      <c r="Y108" s="281"/>
      <c r="Z108" s="281"/>
      <c r="AA108" s="281"/>
      <c r="AB108" s="281"/>
      <c r="AC108" s="281"/>
      <c r="AD108" s="281"/>
      <c r="AE108" s="281"/>
      <c r="AF108" s="281"/>
      <c r="AG108" s="281"/>
      <c r="AH108" s="281"/>
      <c r="AI108" s="281"/>
      <c r="AJ108" s="281"/>
      <c r="AK108" s="281"/>
      <c r="AL108" s="281"/>
      <c r="AM108" s="281"/>
      <c r="AN108" s="281"/>
      <c r="AO108" s="281"/>
      <c r="AP108" s="281"/>
      <c r="AQ108" s="281"/>
      <c r="AR108" s="281"/>
      <c r="AS108" s="281"/>
      <c r="AT108" s="281"/>
      <c r="AU108" s="281"/>
      <c r="AV108" s="281"/>
      <c r="AW108" s="281"/>
      <c r="AX108" s="281"/>
      <c r="AY108" s="281"/>
      <c r="AZ108" s="281"/>
    </row>
    <row r="109" spans="1:52" x14ac:dyDescent="0.3">
      <c r="A109" s="281"/>
      <c r="B109" s="289"/>
      <c r="C109" s="289"/>
      <c r="D109" s="289"/>
      <c r="E109" s="289"/>
      <c r="F109" s="289"/>
      <c r="G109" s="289"/>
      <c r="H109" s="289"/>
      <c r="I109" s="289"/>
      <c r="J109" s="289"/>
      <c r="K109" s="281"/>
      <c r="L109" s="281"/>
      <c r="M109" s="281"/>
      <c r="N109" s="281"/>
      <c r="O109" s="281"/>
      <c r="P109" s="281"/>
      <c r="Q109" s="281"/>
      <c r="R109" s="281"/>
      <c r="S109" s="281"/>
      <c r="T109" s="281"/>
      <c r="U109" s="281"/>
      <c r="V109" s="281"/>
      <c r="W109" s="281"/>
      <c r="X109" s="281"/>
      <c r="Y109" s="281"/>
      <c r="Z109" s="281"/>
      <c r="AA109" s="281"/>
      <c r="AB109" s="281"/>
      <c r="AC109" s="281"/>
      <c r="AD109" s="281"/>
      <c r="AE109" s="281"/>
      <c r="AF109" s="281"/>
      <c r="AG109" s="281"/>
      <c r="AH109" s="281"/>
      <c r="AI109" s="281"/>
      <c r="AJ109" s="281"/>
      <c r="AK109" s="281"/>
      <c r="AL109" s="281"/>
      <c r="AM109" s="281"/>
      <c r="AN109" s="281"/>
      <c r="AO109" s="281"/>
      <c r="AP109" s="281"/>
      <c r="AQ109" s="281"/>
      <c r="AR109" s="281"/>
      <c r="AS109" s="281"/>
      <c r="AT109" s="281"/>
      <c r="AU109" s="281"/>
      <c r="AV109" s="281"/>
      <c r="AW109" s="281"/>
      <c r="AX109" s="281"/>
      <c r="AY109" s="281"/>
      <c r="AZ109" s="281"/>
    </row>
    <row r="110" spans="1:52" x14ac:dyDescent="0.3">
      <c r="A110" s="281"/>
      <c r="B110" s="289"/>
      <c r="C110" s="289"/>
      <c r="D110" s="289"/>
      <c r="E110" s="289"/>
      <c r="F110" s="289"/>
      <c r="G110" s="289"/>
      <c r="H110" s="289"/>
      <c r="I110" s="289"/>
      <c r="J110" s="289"/>
      <c r="K110" s="281"/>
      <c r="L110" s="281"/>
      <c r="M110" s="281"/>
      <c r="N110" s="281"/>
      <c r="O110" s="281"/>
      <c r="P110" s="281"/>
      <c r="Q110" s="281"/>
      <c r="R110" s="281"/>
      <c r="S110" s="281"/>
      <c r="T110" s="281"/>
      <c r="U110" s="281"/>
      <c r="V110" s="281"/>
      <c r="W110" s="281"/>
      <c r="X110" s="281"/>
      <c r="Y110" s="281"/>
      <c r="Z110" s="281"/>
      <c r="AA110" s="281"/>
      <c r="AB110" s="281"/>
      <c r="AC110" s="281"/>
      <c r="AD110" s="281"/>
      <c r="AE110" s="281"/>
      <c r="AF110" s="281"/>
      <c r="AG110" s="281"/>
      <c r="AH110" s="281"/>
      <c r="AI110" s="281"/>
      <c r="AJ110" s="281"/>
      <c r="AK110" s="281"/>
      <c r="AL110" s="281"/>
      <c r="AM110" s="281"/>
      <c r="AN110" s="281"/>
      <c r="AO110" s="281"/>
      <c r="AP110" s="281"/>
      <c r="AQ110" s="281"/>
      <c r="AR110" s="281"/>
      <c r="AS110" s="281"/>
      <c r="AT110" s="281"/>
      <c r="AU110" s="281"/>
      <c r="AV110" s="281"/>
      <c r="AW110" s="281"/>
      <c r="AX110" s="281"/>
      <c r="AY110" s="281"/>
      <c r="AZ110" s="281"/>
    </row>
    <row r="111" spans="1:52" x14ac:dyDescent="0.3">
      <c r="A111" s="281"/>
      <c r="B111" s="289"/>
      <c r="C111" s="289"/>
      <c r="D111" s="289"/>
      <c r="E111" s="289"/>
      <c r="F111" s="289"/>
      <c r="G111" s="289"/>
      <c r="H111" s="289"/>
      <c r="I111" s="289"/>
      <c r="J111" s="289"/>
      <c r="K111" s="281"/>
      <c r="L111" s="281"/>
      <c r="M111" s="281"/>
      <c r="N111" s="281"/>
      <c r="O111" s="281"/>
      <c r="P111" s="281"/>
      <c r="Q111" s="281"/>
      <c r="R111" s="281"/>
      <c r="S111" s="281"/>
      <c r="T111" s="281"/>
      <c r="U111" s="281"/>
      <c r="V111" s="281"/>
      <c r="W111" s="281"/>
      <c r="X111" s="281"/>
      <c r="Y111" s="281"/>
      <c r="Z111" s="281"/>
      <c r="AA111" s="281"/>
      <c r="AB111" s="281"/>
      <c r="AC111" s="281"/>
      <c r="AD111" s="281"/>
      <c r="AE111" s="281"/>
      <c r="AF111" s="281"/>
      <c r="AG111" s="281"/>
      <c r="AH111" s="281"/>
      <c r="AI111" s="281"/>
      <c r="AJ111" s="281"/>
      <c r="AK111" s="281"/>
      <c r="AL111" s="281"/>
      <c r="AM111" s="281"/>
      <c r="AN111" s="281"/>
      <c r="AO111" s="281"/>
      <c r="AP111" s="281"/>
      <c r="AQ111" s="281"/>
      <c r="AR111" s="281"/>
      <c r="AS111" s="281"/>
      <c r="AT111" s="281"/>
      <c r="AU111" s="281"/>
      <c r="AV111" s="281"/>
      <c r="AW111" s="281"/>
      <c r="AX111" s="281"/>
      <c r="AY111" s="281"/>
      <c r="AZ111" s="281"/>
    </row>
    <row r="112" spans="1:52" x14ac:dyDescent="0.3">
      <c r="A112" s="281"/>
      <c r="B112" s="289"/>
      <c r="C112" s="289"/>
      <c r="D112" s="289"/>
      <c r="E112" s="289"/>
      <c r="F112" s="289"/>
      <c r="G112" s="289"/>
      <c r="H112" s="289"/>
      <c r="I112" s="289"/>
      <c r="J112" s="289"/>
      <c r="K112" s="281"/>
      <c r="L112" s="281"/>
      <c r="M112" s="281"/>
      <c r="N112" s="281"/>
      <c r="O112" s="281"/>
      <c r="P112" s="281"/>
      <c r="Q112" s="281"/>
      <c r="R112" s="281"/>
      <c r="S112" s="281"/>
      <c r="T112" s="281"/>
      <c r="U112" s="281"/>
      <c r="V112" s="281"/>
      <c r="W112" s="281"/>
      <c r="X112" s="281"/>
      <c r="Y112" s="281"/>
      <c r="Z112" s="281"/>
      <c r="AA112" s="281"/>
      <c r="AB112" s="281"/>
      <c r="AC112" s="281"/>
      <c r="AD112" s="281"/>
      <c r="AE112" s="281"/>
      <c r="AF112" s="281"/>
      <c r="AG112" s="281"/>
      <c r="AH112" s="281"/>
      <c r="AI112" s="281"/>
      <c r="AJ112" s="281"/>
      <c r="AK112" s="281"/>
      <c r="AL112" s="281"/>
      <c r="AM112" s="281"/>
      <c r="AN112" s="281"/>
      <c r="AO112" s="281"/>
      <c r="AP112" s="281"/>
      <c r="AQ112" s="281"/>
      <c r="AR112" s="281"/>
      <c r="AS112" s="281"/>
      <c r="AT112" s="281"/>
      <c r="AU112" s="281"/>
      <c r="AV112" s="281"/>
      <c r="AW112" s="281"/>
      <c r="AX112" s="281"/>
      <c r="AY112" s="281"/>
      <c r="AZ112" s="281"/>
    </row>
    <row r="113" spans="1:52" x14ac:dyDescent="0.3">
      <c r="A113" s="281"/>
      <c r="B113" s="289"/>
      <c r="C113" s="289"/>
      <c r="D113" s="289"/>
      <c r="E113" s="289"/>
      <c r="F113" s="289"/>
      <c r="G113" s="289"/>
      <c r="H113" s="289"/>
      <c r="I113" s="289"/>
      <c r="J113" s="289"/>
      <c r="K113" s="281"/>
      <c r="L113" s="281"/>
      <c r="M113" s="281"/>
      <c r="N113" s="281"/>
      <c r="O113" s="281"/>
      <c r="P113" s="281"/>
      <c r="Q113" s="281"/>
      <c r="R113" s="281"/>
      <c r="S113" s="281"/>
      <c r="T113" s="281"/>
      <c r="U113" s="281"/>
      <c r="V113" s="281"/>
      <c r="W113" s="281"/>
      <c r="X113" s="281"/>
      <c r="Y113" s="281"/>
      <c r="Z113" s="281"/>
      <c r="AA113" s="281"/>
      <c r="AB113" s="281"/>
      <c r="AC113" s="281"/>
      <c r="AD113" s="281"/>
      <c r="AE113" s="281"/>
      <c r="AF113" s="281"/>
      <c r="AG113" s="281"/>
      <c r="AH113" s="281"/>
      <c r="AI113" s="281"/>
      <c r="AJ113" s="281"/>
      <c r="AK113" s="281"/>
      <c r="AL113" s="281"/>
      <c r="AM113" s="281"/>
      <c r="AN113" s="281"/>
      <c r="AO113" s="281"/>
      <c r="AP113" s="281"/>
      <c r="AQ113" s="281"/>
      <c r="AR113" s="281"/>
      <c r="AS113" s="281"/>
      <c r="AT113" s="281"/>
      <c r="AU113" s="281"/>
      <c r="AV113" s="281"/>
      <c r="AW113" s="281"/>
      <c r="AX113" s="281"/>
      <c r="AY113" s="281"/>
      <c r="AZ113" s="281"/>
    </row>
    <row r="114" spans="1:52" x14ac:dyDescent="0.3">
      <c r="A114" s="281"/>
      <c r="B114" s="289"/>
      <c r="C114" s="289"/>
      <c r="D114" s="289"/>
      <c r="E114" s="289"/>
      <c r="F114" s="289"/>
      <c r="G114" s="289"/>
      <c r="H114" s="289"/>
      <c r="I114" s="289"/>
      <c r="J114" s="289"/>
      <c r="K114" s="281"/>
      <c r="L114" s="281"/>
      <c r="M114" s="281"/>
      <c r="N114" s="281"/>
      <c r="O114" s="281"/>
      <c r="P114" s="281"/>
      <c r="Q114" s="281"/>
      <c r="R114" s="281"/>
      <c r="S114" s="281"/>
      <c r="T114" s="281"/>
      <c r="U114" s="281"/>
      <c r="V114" s="281"/>
      <c r="W114" s="281"/>
      <c r="X114" s="281"/>
      <c r="Y114" s="281"/>
      <c r="Z114" s="281"/>
      <c r="AA114" s="281"/>
      <c r="AB114" s="281"/>
      <c r="AC114" s="281"/>
      <c r="AD114" s="281"/>
      <c r="AE114" s="281"/>
      <c r="AF114" s="281"/>
      <c r="AG114" s="281"/>
      <c r="AH114" s="281"/>
      <c r="AI114" s="281"/>
      <c r="AJ114" s="281"/>
      <c r="AK114" s="281"/>
      <c r="AL114" s="281"/>
      <c r="AM114" s="281"/>
      <c r="AN114" s="281"/>
      <c r="AO114" s="281"/>
      <c r="AP114" s="281"/>
      <c r="AQ114" s="281"/>
      <c r="AR114" s="281"/>
      <c r="AS114" s="281"/>
      <c r="AT114" s="281"/>
      <c r="AU114" s="281"/>
      <c r="AV114" s="281"/>
      <c r="AW114" s="281"/>
      <c r="AX114" s="281"/>
      <c r="AY114" s="281"/>
      <c r="AZ114" s="281"/>
    </row>
    <row r="115" spans="1:52" x14ac:dyDescent="0.3">
      <c r="A115" s="281"/>
      <c r="B115" s="289"/>
      <c r="C115" s="289"/>
      <c r="D115" s="289"/>
      <c r="E115" s="289"/>
      <c r="F115" s="289"/>
      <c r="G115" s="289"/>
      <c r="H115" s="289"/>
      <c r="I115" s="289"/>
      <c r="J115" s="289"/>
      <c r="K115" s="281"/>
      <c r="L115" s="281"/>
      <c r="M115" s="281"/>
      <c r="N115" s="281"/>
      <c r="O115" s="281"/>
      <c r="P115" s="281"/>
      <c r="Q115" s="281"/>
      <c r="R115" s="281"/>
      <c r="S115" s="281"/>
      <c r="T115" s="281"/>
      <c r="U115" s="281"/>
      <c r="V115" s="281"/>
      <c r="W115" s="281"/>
      <c r="X115" s="281"/>
      <c r="Y115" s="281"/>
      <c r="Z115" s="281"/>
      <c r="AA115" s="281"/>
      <c r="AB115" s="281"/>
      <c r="AC115" s="281"/>
      <c r="AD115" s="281"/>
      <c r="AE115" s="281"/>
      <c r="AF115" s="281"/>
      <c r="AG115" s="281"/>
      <c r="AH115" s="281"/>
      <c r="AI115" s="281"/>
      <c r="AJ115" s="281"/>
      <c r="AK115" s="281"/>
      <c r="AL115" s="281"/>
      <c r="AM115" s="281"/>
      <c r="AN115" s="281"/>
      <c r="AO115" s="281"/>
      <c r="AP115" s="281"/>
      <c r="AQ115" s="281"/>
      <c r="AR115" s="281"/>
      <c r="AS115" s="281"/>
      <c r="AT115" s="281"/>
      <c r="AU115" s="281"/>
      <c r="AV115" s="281"/>
      <c r="AW115" s="281"/>
      <c r="AX115" s="281"/>
      <c r="AY115" s="281"/>
      <c r="AZ115" s="281"/>
    </row>
    <row r="116" spans="1:52" x14ac:dyDescent="0.3">
      <c r="A116" s="281"/>
      <c r="B116" s="289"/>
      <c r="C116" s="289"/>
      <c r="D116" s="289"/>
      <c r="E116" s="289"/>
      <c r="F116" s="289"/>
      <c r="G116" s="289"/>
      <c r="H116" s="289"/>
      <c r="I116" s="289"/>
      <c r="J116" s="289"/>
      <c r="K116" s="281"/>
      <c r="L116" s="281"/>
      <c r="M116" s="281"/>
      <c r="N116" s="281"/>
      <c r="O116" s="281"/>
      <c r="P116" s="281"/>
      <c r="Q116" s="281"/>
      <c r="R116" s="281"/>
      <c r="S116" s="281"/>
      <c r="T116" s="281"/>
      <c r="U116" s="281"/>
      <c r="V116" s="281"/>
      <c r="W116" s="281"/>
      <c r="X116" s="281"/>
      <c r="Y116" s="281"/>
      <c r="Z116" s="281"/>
      <c r="AA116" s="281"/>
      <c r="AB116" s="281"/>
      <c r="AC116" s="281"/>
      <c r="AD116" s="281"/>
      <c r="AE116" s="281"/>
      <c r="AF116" s="281"/>
      <c r="AG116" s="281"/>
      <c r="AH116" s="281"/>
      <c r="AI116" s="281"/>
      <c r="AJ116" s="281"/>
      <c r="AK116" s="281"/>
      <c r="AL116" s="281"/>
      <c r="AM116" s="281"/>
      <c r="AN116" s="281"/>
      <c r="AO116" s="281"/>
      <c r="AP116" s="281"/>
      <c r="AQ116" s="281"/>
      <c r="AR116" s="281"/>
      <c r="AS116" s="281"/>
      <c r="AT116" s="281"/>
      <c r="AU116" s="281"/>
      <c r="AV116" s="281"/>
      <c r="AW116" s="281"/>
      <c r="AX116" s="281"/>
      <c r="AY116" s="281"/>
      <c r="AZ116" s="281"/>
    </row>
    <row r="117" spans="1:52" x14ac:dyDescent="0.3">
      <c r="A117" s="281"/>
      <c r="B117" s="289"/>
      <c r="C117" s="289"/>
      <c r="D117" s="289"/>
      <c r="E117" s="289"/>
      <c r="F117" s="289"/>
      <c r="G117" s="289"/>
      <c r="H117" s="289"/>
      <c r="I117" s="289"/>
      <c r="J117" s="289"/>
      <c r="K117" s="281"/>
      <c r="L117" s="281"/>
      <c r="M117" s="281"/>
      <c r="N117" s="281"/>
      <c r="O117" s="281"/>
      <c r="P117" s="281"/>
      <c r="Q117" s="281"/>
      <c r="R117" s="281"/>
      <c r="S117" s="281"/>
      <c r="T117" s="281"/>
      <c r="U117" s="281"/>
      <c r="V117" s="281"/>
      <c r="W117" s="281"/>
      <c r="X117" s="281"/>
      <c r="Y117" s="281"/>
      <c r="Z117" s="281"/>
      <c r="AA117" s="281"/>
      <c r="AB117" s="281"/>
      <c r="AC117" s="281"/>
      <c r="AD117" s="281"/>
      <c r="AE117" s="281"/>
      <c r="AF117" s="281"/>
      <c r="AG117" s="281"/>
      <c r="AH117" s="281"/>
      <c r="AI117" s="281"/>
      <c r="AJ117" s="281"/>
      <c r="AK117" s="281"/>
      <c r="AL117" s="281"/>
      <c r="AM117" s="281"/>
      <c r="AN117" s="281"/>
      <c r="AO117" s="281"/>
      <c r="AP117" s="281"/>
      <c r="AQ117" s="281"/>
      <c r="AR117" s="281"/>
      <c r="AS117" s="281"/>
      <c r="AT117" s="281"/>
      <c r="AU117" s="281"/>
      <c r="AV117" s="281"/>
      <c r="AW117" s="281"/>
      <c r="AX117" s="281"/>
      <c r="AY117" s="281"/>
      <c r="AZ117" s="281"/>
    </row>
    <row r="118" spans="1:52" x14ac:dyDescent="0.3">
      <c r="A118" s="281"/>
      <c r="B118" s="289"/>
      <c r="C118" s="289"/>
      <c r="D118" s="289"/>
      <c r="E118" s="289"/>
      <c r="F118" s="289"/>
      <c r="G118" s="289"/>
      <c r="H118" s="289"/>
      <c r="I118" s="289"/>
      <c r="J118" s="289"/>
      <c r="K118" s="281"/>
      <c r="L118" s="281"/>
      <c r="M118" s="281"/>
      <c r="N118" s="281"/>
      <c r="O118" s="281"/>
      <c r="P118" s="281"/>
      <c r="Q118" s="281"/>
      <c r="R118" s="281"/>
      <c r="S118" s="281"/>
      <c r="T118" s="281"/>
      <c r="U118" s="281"/>
      <c r="V118" s="281"/>
      <c r="W118" s="281"/>
      <c r="X118" s="281"/>
      <c r="Y118" s="281"/>
      <c r="Z118" s="281"/>
      <c r="AA118" s="281"/>
      <c r="AB118" s="281"/>
      <c r="AC118" s="281"/>
      <c r="AD118" s="281"/>
      <c r="AE118" s="281"/>
      <c r="AF118" s="281"/>
      <c r="AG118" s="281"/>
      <c r="AH118" s="281"/>
      <c r="AI118" s="281"/>
      <c r="AJ118" s="281"/>
      <c r="AK118" s="281"/>
      <c r="AL118" s="281"/>
      <c r="AM118" s="281"/>
      <c r="AN118" s="281"/>
      <c r="AO118" s="281"/>
      <c r="AP118" s="281"/>
      <c r="AQ118" s="281"/>
      <c r="AR118" s="281"/>
      <c r="AS118" s="281"/>
      <c r="AT118" s="281"/>
      <c r="AU118" s="281"/>
      <c r="AV118" s="281"/>
      <c r="AW118" s="281"/>
      <c r="AX118" s="281"/>
      <c r="AY118" s="281"/>
      <c r="AZ118" s="281"/>
    </row>
    <row r="119" spans="1:52" x14ac:dyDescent="0.3">
      <c r="A119" s="281"/>
      <c r="B119" s="289"/>
      <c r="C119" s="289"/>
      <c r="D119" s="289"/>
      <c r="E119" s="289"/>
      <c r="F119" s="289"/>
      <c r="G119" s="289"/>
      <c r="H119" s="289"/>
      <c r="I119" s="289"/>
      <c r="J119" s="289"/>
      <c r="K119" s="281"/>
      <c r="L119" s="281"/>
      <c r="M119" s="281"/>
      <c r="N119" s="281"/>
      <c r="O119" s="281"/>
      <c r="P119" s="281"/>
      <c r="Q119" s="281"/>
      <c r="R119" s="281"/>
      <c r="S119" s="281"/>
      <c r="T119" s="281"/>
      <c r="U119" s="281"/>
      <c r="V119" s="281"/>
      <c r="W119" s="281"/>
      <c r="X119" s="281"/>
      <c r="Y119" s="281"/>
      <c r="Z119" s="281"/>
      <c r="AA119" s="281"/>
      <c r="AB119" s="281"/>
      <c r="AC119" s="281"/>
      <c r="AD119" s="281"/>
      <c r="AE119" s="281"/>
      <c r="AF119" s="281"/>
      <c r="AG119" s="281"/>
      <c r="AH119" s="281"/>
      <c r="AI119" s="281"/>
      <c r="AJ119" s="281"/>
      <c r="AK119" s="281"/>
      <c r="AL119" s="281"/>
      <c r="AM119" s="281"/>
      <c r="AN119" s="281"/>
      <c r="AO119" s="281"/>
      <c r="AP119" s="281"/>
      <c r="AQ119" s="281"/>
      <c r="AR119" s="281"/>
      <c r="AS119" s="281"/>
      <c r="AT119" s="281"/>
      <c r="AU119" s="281"/>
      <c r="AV119" s="281"/>
      <c r="AW119" s="281"/>
      <c r="AX119" s="281"/>
      <c r="AY119" s="281"/>
      <c r="AZ119" s="281"/>
    </row>
    <row r="120" spans="1:52" x14ac:dyDescent="0.3">
      <c r="A120" s="281"/>
      <c r="B120" s="289"/>
      <c r="C120" s="289"/>
      <c r="D120" s="289"/>
      <c r="E120" s="289"/>
      <c r="F120" s="289"/>
      <c r="G120" s="289"/>
      <c r="H120" s="289"/>
      <c r="I120" s="289"/>
      <c r="J120" s="289"/>
      <c r="K120" s="281"/>
      <c r="L120" s="281"/>
      <c r="M120" s="281"/>
      <c r="N120" s="281"/>
      <c r="O120" s="281"/>
      <c r="P120" s="281"/>
      <c r="Q120" s="281"/>
      <c r="R120" s="281"/>
      <c r="S120" s="281"/>
      <c r="T120" s="281"/>
      <c r="U120" s="281"/>
      <c r="V120" s="281"/>
      <c r="W120" s="281"/>
      <c r="X120" s="281"/>
      <c r="Y120" s="281"/>
      <c r="Z120" s="281"/>
      <c r="AA120" s="281"/>
      <c r="AB120" s="281"/>
      <c r="AC120" s="281"/>
      <c r="AD120" s="281"/>
      <c r="AE120" s="281"/>
      <c r="AF120" s="281"/>
      <c r="AG120" s="281"/>
      <c r="AH120" s="281"/>
      <c r="AI120" s="281"/>
      <c r="AJ120" s="281"/>
      <c r="AK120" s="281"/>
      <c r="AL120" s="281"/>
      <c r="AM120" s="281"/>
      <c r="AN120" s="281"/>
      <c r="AO120" s="281"/>
      <c r="AP120" s="281"/>
      <c r="AQ120" s="281"/>
      <c r="AR120" s="281"/>
      <c r="AS120" s="281"/>
      <c r="AT120" s="281"/>
      <c r="AU120" s="281"/>
      <c r="AV120" s="281"/>
      <c r="AW120" s="281"/>
      <c r="AX120" s="281"/>
      <c r="AY120" s="281"/>
      <c r="AZ120" s="281"/>
    </row>
    <row r="121" spans="1:52" x14ac:dyDescent="0.3">
      <c r="A121" s="281"/>
      <c r="B121" s="289"/>
      <c r="C121" s="289"/>
      <c r="D121" s="289"/>
      <c r="E121" s="289"/>
      <c r="F121" s="289"/>
      <c r="G121" s="289"/>
      <c r="H121" s="289"/>
      <c r="I121" s="289"/>
      <c r="J121" s="289"/>
      <c r="K121" s="281"/>
      <c r="L121" s="281"/>
      <c r="M121" s="281"/>
      <c r="N121" s="281"/>
      <c r="O121" s="281"/>
      <c r="P121" s="281"/>
      <c r="Q121" s="281"/>
      <c r="R121" s="281"/>
      <c r="S121" s="281"/>
      <c r="T121" s="281"/>
      <c r="U121" s="281"/>
      <c r="V121" s="281"/>
      <c r="W121" s="281"/>
      <c r="X121" s="281"/>
      <c r="Y121" s="281"/>
      <c r="Z121" s="281"/>
      <c r="AA121" s="281"/>
      <c r="AB121" s="281"/>
      <c r="AC121" s="281"/>
      <c r="AD121" s="281"/>
      <c r="AE121" s="281"/>
      <c r="AF121" s="281"/>
      <c r="AG121" s="281"/>
      <c r="AH121" s="281"/>
      <c r="AI121" s="281"/>
      <c r="AJ121" s="281"/>
      <c r="AK121" s="281"/>
      <c r="AL121" s="281"/>
      <c r="AM121" s="281"/>
      <c r="AN121" s="281"/>
      <c r="AO121" s="281"/>
      <c r="AP121" s="281"/>
      <c r="AQ121" s="281"/>
      <c r="AR121" s="281"/>
      <c r="AS121" s="281"/>
      <c r="AT121" s="281"/>
      <c r="AU121" s="281"/>
      <c r="AV121" s="281"/>
      <c r="AW121" s="281"/>
      <c r="AX121" s="281"/>
      <c r="AY121" s="281"/>
      <c r="AZ121" s="281"/>
    </row>
    <row r="122" spans="1:52" x14ac:dyDescent="0.3">
      <c r="A122" s="281"/>
      <c r="B122" s="289"/>
      <c r="C122" s="289"/>
      <c r="D122" s="289"/>
      <c r="E122" s="289"/>
      <c r="F122" s="289"/>
      <c r="G122" s="289"/>
      <c r="H122" s="289"/>
      <c r="I122" s="289"/>
      <c r="J122" s="289"/>
      <c r="K122" s="281"/>
      <c r="L122" s="281"/>
      <c r="M122" s="281"/>
      <c r="N122" s="281"/>
      <c r="O122" s="281"/>
      <c r="P122" s="281"/>
      <c r="Q122" s="281"/>
      <c r="R122" s="281"/>
      <c r="S122" s="281"/>
      <c r="T122" s="281"/>
      <c r="U122" s="281"/>
      <c r="V122" s="281"/>
      <c r="W122" s="281"/>
      <c r="X122" s="281"/>
      <c r="Y122" s="281"/>
      <c r="Z122" s="281"/>
      <c r="AA122" s="281"/>
      <c r="AB122" s="281"/>
      <c r="AC122" s="281"/>
      <c r="AD122" s="281"/>
      <c r="AE122" s="281"/>
      <c r="AF122" s="281"/>
      <c r="AG122" s="281"/>
      <c r="AH122" s="281"/>
      <c r="AI122" s="281"/>
      <c r="AJ122" s="281"/>
      <c r="AK122" s="281"/>
      <c r="AL122" s="281"/>
      <c r="AM122" s="281"/>
      <c r="AN122" s="281"/>
      <c r="AO122" s="281"/>
      <c r="AP122" s="281"/>
      <c r="AQ122" s="281"/>
      <c r="AR122" s="281"/>
      <c r="AS122" s="281"/>
      <c r="AT122" s="281"/>
      <c r="AU122" s="281"/>
      <c r="AV122" s="281"/>
      <c r="AW122" s="281"/>
      <c r="AX122" s="281"/>
      <c r="AY122" s="281"/>
      <c r="AZ122" s="281"/>
    </row>
    <row r="123" spans="1:52" x14ac:dyDescent="0.3">
      <c r="A123" s="281"/>
      <c r="B123" s="289"/>
      <c r="C123" s="289"/>
      <c r="D123" s="289"/>
      <c r="E123" s="289"/>
      <c r="F123" s="289"/>
      <c r="G123" s="289"/>
      <c r="H123" s="289"/>
      <c r="I123" s="289"/>
      <c r="J123" s="289"/>
      <c r="K123" s="281"/>
      <c r="L123" s="281"/>
      <c r="M123" s="281"/>
      <c r="N123" s="281"/>
      <c r="O123" s="281"/>
      <c r="P123" s="281"/>
      <c r="Q123" s="281"/>
      <c r="R123" s="281"/>
      <c r="S123" s="281"/>
      <c r="T123" s="281"/>
      <c r="U123" s="281"/>
      <c r="V123" s="281"/>
      <c r="W123" s="281"/>
      <c r="X123" s="281"/>
      <c r="Y123" s="281"/>
      <c r="Z123" s="281"/>
      <c r="AA123" s="281"/>
      <c r="AB123" s="281"/>
      <c r="AC123" s="281"/>
      <c r="AD123" s="281"/>
      <c r="AE123" s="281"/>
      <c r="AF123" s="281"/>
      <c r="AG123" s="281"/>
      <c r="AH123" s="281"/>
      <c r="AI123" s="281"/>
      <c r="AJ123" s="281"/>
      <c r="AK123" s="281"/>
      <c r="AL123" s="281"/>
      <c r="AM123" s="281"/>
      <c r="AN123" s="281"/>
      <c r="AO123" s="281"/>
      <c r="AP123" s="281"/>
      <c r="AQ123" s="281"/>
      <c r="AR123" s="281"/>
      <c r="AS123" s="281"/>
      <c r="AT123" s="281"/>
      <c r="AU123" s="281"/>
      <c r="AV123" s="281"/>
      <c r="AW123" s="281"/>
      <c r="AX123" s="281"/>
      <c r="AY123" s="281"/>
      <c r="AZ123" s="281"/>
    </row>
    <row r="124" spans="1:52" x14ac:dyDescent="0.3">
      <c r="A124" s="281"/>
      <c r="B124" s="289"/>
      <c r="C124" s="289"/>
      <c r="D124" s="289"/>
      <c r="E124" s="289"/>
      <c r="F124" s="289"/>
      <c r="G124" s="289"/>
      <c r="H124" s="289"/>
      <c r="I124" s="289"/>
      <c r="J124" s="289"/>
      <c r="K124" s="281"/>
      <c r="L124" s="281"/>
      <c r="M124" s="281"/>
      <c r="N124" s="281"/>
      <c r="O124" s="281"/>
      <c r="P124" s="281"/>
      <c r="Q124" s="281"/>
      <c r="R124" s="281"/>
      <c r="S124" s="281"/>
      <c r="T124" s="281"/>
      <c r="U124" s="281"/>
      <c r="V124" s="281"/>
      <c r="W124" s="281"/>
      <c r="X124" s="281"/>
      <c r="Y124" s="281"/>
      <c r="Z124" s="281"/>
      <c r="AA124" s="281"/>
      <c r="AB124" s="281"/>
      <c r="AC124" s="281"/>
      <c r="AD124" s="281"/>
      <c r="AE124" s="281"/>
      <c r="AF124" s="281"/>
      <c r="AG124" s="281"/>
      <c r="AH124" s="281"/>
      <c r="AI124" s="281"/>
      <c r="AJ124" s="281"/>
      <c r="AK124" s="281"/>
      <c r="AL124" s="281"/>
      <c r="AM124" s="281"/>
      <c r="AN124" s="281"/>
      <c r="AO124" s="281"/>
      <c r="AP124" s="281"/>
      <c r="AQ124" s="281"/>
      <c r="AR124" s="281"/>
      <c r="AS124" s="281"/>
      <c r="AT124" s="281"/>
      <c r="AU124" s="281"/>
      <c r="AV124" s="281"/>
      <c r="AW124" s="281"/>
      <c r="AX124" s="281"/>
      <c r="AY124" s="281"/>
      <c r="AZ124" s="281"/>
    </row>
    <row r="125" spans="1:52" x14ac:dyDescent="0.3">
      <c r="A125" s="281"/>
      <c r="B125" s="289"/>
      <c r="C125" s="289"/>
      <c r="D125" s="289"/>
      <c r="E125" s="289"/>
      <c r="F125" s="289"/>
      <c r="G125" s="289"/>
      <c r="H125" s="289"/>
      <c r="I125" s="289"/>
      <c r="J125" s="289"/>
      <c r="K125" s="281"/>
      <c r="L125" s="281"/>
      <c r="M125" s="281"/>
      <c r="N125" s="281"/>
      <c r="O125" s="281"/>
      <c r="P125" s="281"/>
      <c r="Q125" s="281"/>
      <c r="R125" s="281"/>
      <c r="S125" s="281"/>
      <c r="T125" s="281"/>
      <c r="U125" s="281"/>
      <c r="V125" s="281"/>
      <c r="W125" s="281"/>
      <c r="X125" s="281"/>
      <c r="Y125" s="281"/>
      <c r="Z125" s="281"/>
      <c r="AA125" s="281"/>
      <c r="AB125" s="281"/>
      <c r="AC125" s="281"/>
      <c r="AD125" s="281"/>
      <c r="AE125" s="281"/>
      <c r="AF125" s="281"/>
      <c r="AG125" s="281"/>
      <c r="AH125" s="281"/>
      <c r="AI125" s="281"/>
      <c r="AJ125" s="281"/>
      <c r="AK125" s="281"/>
      <c r="AL125" s="281"/>
      <c r="AM125" s="281"/>
      <c r="AN125" s="281"/>
      <c r="AO125" s="281"/>
      <c r="AP125" s="281"/>
      <c r="AQ125" s="281"/>
      <c r="AR125" s="281"/>
      <c r="AS125" s="281"/>
      <c r="AT125" s="281"/>
      <c r="AU125" s="281"/>
      <c r="AV125" s="281"/>
      <c r="AW125" s="281"/>
      <c r="AX125" s="281"/>
      <c r="AY125" s="281"/>
      <c r="AZ125" s="281"/>
    </row>
  </sheetData>
  <sheetProtection password="E69A" sheet="1" selectLockedCells="1"/>
  <customSheetViews>
    <customSheetView guid="{273071D3-FB9C-4EEE-9E66-E5AF33BB4F07}" showGridLines="0" showRowCol="0" topLeftCell="A16">
      <selection activeCell="J7" sqref="J7"/>
      <pageMargins left="0.25" right="0.25" top="0.5" bottom="0.5" header="0.25" footer="0.25"/>
      <printOptions horizontalCentered="1" verticalCentered="1"/>
      <pageSetup paperSize="9" orientation="portrait" r:id="rId1"/>
    </customSheetView>
    <customSheetView guid="{8E5F44A5-282F-4805-BE8E-D8C2603F6F93}" showGridLines="0" showRowCol="0" topLeftCell="A16">
      <selection activeCell="J7" sqref="J7"/>
      <pageMargins left="0.25" right="0.25" top="0.5" bottom="0.5" header="0.25" footer="0.25"/>
      <printOptions horizontalCentered="1" verticalCentered="1"/>
      <pageSetup paperSize="9" orientation="portrait" r:id="rId2"/>
    </customSheetView>
    <customSheetView guid="{41A2F7D9-820C-42B6-9554-4F6DCEAAE92D}" showGridLines="0" showRowCol="0">
      <selection activeCell="J6" sqref="J6"/>
      <pageMargins left="0.36" right="0.28999999999999998" top="0.75" bottom="0.54" header="0.3" footer="0.3"/>
      <pageSetup orientation="portrait" r:id="rId3"/>
    </customSheetView>
    <customSheetView guid="{ABC4C9E3-EC83-4012-B44A-3DB3905ECA7F}" showGridLines="0" showRowCol="0">
      <selection activeCell="L7" sqref="L7"/>
      <pageMargins left="0.36" right="0.28999999999999998" top="0.75" bottom="0.54" header="0.3" footer="0.3"/>
      <pageSetup orientation="portrait" r:id="rId4"/>
    </customSheetView>
    <customSheetView guid="{F9CAC060-9643-4698-8DD2-B638981AFFFB}" showGridLines="0" showRowCol="0">
      <selection activeCell="L7" sqref="L7"/>
      <pageMargins left="0.36" right="0.28999999999999998" top="0.75" bottom="0.54" header="0.3" footer="0.3"/>
      <pageSetup orientation="portrait" r:id="rId5"/>
    </customSheetView>
  </customSheetViews>
  <mergeCells count="17">
    <mergeCell ref="B2:J2"/>
    <mergeCell ref="B5:J5"/>
    <mergeCell ref="E7:F7"/>
    <mergeCell ref="E8:F8"/>
    <mergeCell ref="E9:F9"/>
    <mergeCell ref="H17:I17"/>
    <mergeCell ref="B17:C17"/>
    <mergeCell ref="B4:J4"/>
    <mergeCell ref="B3:J3"/>
    <mergeCell ref="H58:I58"/>
    <mergeCell ref="B65:J66"/>
    <mergeCell ref="H20:I20"/>
    <mergeCell ref="B37:J37"/>
    <mergeCell ref="B43:J43"/>
    <mergeCell ref="B45:J45"/>
    <mergeCell ref="B56:J56"/>
    <mergeCell ref="H60:I60"/>
  </mergeCells>
  <printOptions horizontalCentered="1" verticalCentered="1"/>
  <pageMargins left="0.25" right="0.25" top="0.5" bottom="0.5" header="0.25" footer="0.25"/>
  <pageSetup paperSize="9" orientation="portrait" r:id="rId6"/>
  <ignoredErrors>
    <ignoredError sqref="B2:J5 B15:J22 B14:C14 E14:J14 B13:I13 B7:J7 B6:I6 B24:J91 D23:E23 F23:J23 B9:J12 B8:E8 F8:J8" unlockedFormula="1"/>
    <ignoredError sqref="D14 J13" numberStoredAsText="1" unlockedFormula="1"/>
  </ignoredErrors>
  <drawing r:id="rId7"/>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Z100"/>
  <sheetViews>
    <sheetView showGridLines="0" showRowColHeaders="0" workbookViewId="0">
      <selection activeCell="G18" sqref="G18"/>
    </sheetView>
  </sheetViews>
  <sheetFormatPr defaultRowHeight="14.4" x14ac:dyDescent="0.3"/>
  <cols>
    <col min="1" max="1" width="3.88671875" customWidth="1"/>
    <col min="2" max="2" width="5.109375" style="227" customWidth="1"/>
    <col min="3" max="3" width="19.33203125" style="227" customWidth="1"/>
    <col min="4" max="4" width="25.44140625" style="227" customWidth="1"/>
    <col min="5" max="5" width="15.88671875" style="227" customWidth="1"/>
    <col min="6" max="6" width="17" style="227" customWidth="1"/>
    <col min="7" max="7" width="12.44140625" style="227" customWidth="1"/>
  </cols>
  <sheetData>
    <row r="1" spans="1:52" x14ac:dyDescent="0.3">
      <c r="A1" s="281"/>
      <c r="B1" s="285"/>
      <c r="C1" s="285"/>
      <c r="D1" s="285"/>
      <c r="E1" s="285"/>
      <c r="F1" s="285"/>
      <c r="G1" s="285"/>
      <c r="H1" s="281"/>
      <c r="I1" s="281"/>
      <c r="J1" s="281"/>
      <c r="K1" s="281"/>
      <c r="L1" s="281"/>
      <c r="M1" s="281"/>
      <c r="N1" s="281"/>
      <c r="O1" s="281"/>
      <c r="P1" s="281"/>
      <c r="Q1" s="281"/>
      <c r="R1" s="281"/>
      <c r="S1" s="281"/>
      <c r="T1" s="281"/>
      <c r="U1" s="281"/>
      <c r="V1" s="281"/>
      <c r="W1" s="281"/>
      <c r="X1" s="281"/>
      <c r="Y1" s="281"/>
      <c r="Z1" s="281"/>
      <c r="AA1" s="281"/>
      <c r="AB1" s="281"/>
      <c r="AC1" s="281"/>
      <c r="AD1" s="281"/>
      <c r="AE1" s="281"/>
      <c r="AF1" s="281"/>
      <c r="AG1" s="281"/>
      <c r="AH1" s="281"/>
      <c r="AI1" s="281"/>
      <c r="AJ1" s="281"/>
      <c r="AK1" s="281"/>
      <c r="AL1" s="281"/>
      <c r="AM1" s="281"/>
      <c r="AN1" s="281"/>
      <c r="AO1" s="281"/>
      <c r="AP1" s="281"/>
      <c r="AQ1" s="281"/>
      <c r="AR1" s="281"/>
      <c r="AS1" s="281"/>
      <c r="AT1" s="281"/>
      <c r="AU1" s="281"/>
      <c r="AV1" s="281"/>
      <c r="AW1" s="281"/>
      <c r="AX1" s="281"/>
      <c r="AY1" s="281"/>
      <c r="AZ1" s="281"/>
    </row>
    <row r="2" spans="1:52" x14ac:dyDescent="0.3">
      <c r="A2" s="281"/>
      <c r="B2" s="315"/>
      <c r="C2" s="315"/>
      <c r="D2" s="315"/>
      <c r="E2" s="315"/>
      <c r="F2" s="315"/>
      <c r="G2" s="315"/>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row>
    <row r="3" spans="1:52" x14ac:dyDescent="0.3">
      <c r="A3" s="281"/>
      <c r="B3" s="315"/>
      <c r="C3" s="315"/>
      <c r="D3" s="315"/>
      <c r="E3" s="315"/>
      <c r="F3" s="315"/>
      <c r="G3" s="315"/>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c r="AW3" s="281"/>
      <c r="AX3" s="281"/>
      <c r="AY3" s="281"/>
      <c r="AZ3" s="281"/>
    </row>
    <row r="4" spans="1:52" s="3" customFormat="1" ht="17.399999999999999" x14ac:dyDescent="0.3">
      <c r="A4" s="283"/>
      <c r="B4" s="335" t="s">
        <v>464</v>
      </c>
      <c r="C4" s="315"/>
      <c r="D4" s="315"/>
      <c r="E4" s="315"/>
      <c r="F4" s="338" t="str">
        <f>CONCATENATE("DDO Code :",DATA!E21)</f>
        <v>DDO Code :M.Sc</v>
      </c>
      <c r="G4" s="315"/>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52" s="3" customFormat="1" ht="13.8" x14ac:dyDescent="0.25">
      <c r="A5" s="283"/>
      <c r="B5" s="315"/>
      <c r="C5" s="315"/>
      <c r="D5" s="315"/>
      <c r="E5" s="315"/>
      <c r="F5" s="339"/>
      <c r="G5" s="315"/>
      <c r="H5" s="283"/>
      <c r="I5" s="283"/>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3"/>
      <c r="AP5" s="283"/>
      <c r="AQ5" s="283"/>
      <c r="AR5" s="283"/>
      <c r="AS5" s="283"/>
      <c r="AT5" s="283"/>
      <c r="AU5" s="283"/>
      <c r="AV5" s="283"/>
      <c r="AW5" s="283"/>
      <c r="AX5" s="283"/>
      <c r="AY5" s="283"/>
      <c r="AZ5" s="283"/>
    </row>
    <row r="6" spans="1:52" s="220" customFormat="1" ht="15.6" x14ac:dyDescent="0.3">
      <c r="A6" s="286"/>
      <c r="B6" s="328"/>
      <c r="C6" s="329"/>
      <c r="D6" s="329"/>
      <c r="E6" s="329"/>
      <c r="F6" s="329"/>
      <c r="G6" s="329"/>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row>
    <row r="7" spans="1:52" s="222" customFormat="1" ht="15.6" x14ac:dyDescent="0.3">
      <c r="A7" s="287"/>
      <c r="B7" s="270" t="s">
        <v>458</v>
      </c>
      <c r="C7" s="270" t="s">
        <v>459</v>
      </c>
      <c r="D7" s="270" t="s">
        <v>460</v>
      </c>
      <c r="E7" s="270" t="s">
        <v>461</v>
      </c>
      <c r="F7" s="270" t="s">
        <v>462</v>
      </c>
      <c r="G7" s="270" t="s">
        <v>463</v>
      </c>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7"/>
      <c r="AW7" s="287"/>
      <c r="AX7" s="287"/>
      <c r="AY7" s="287"/>
      <c r="AZ7" s="287"/>
    </row>
    <row r="8" spans="1:52" s="223" customFormat="1" ht="15.6" x14ac:dyDescent="0.3">
      <c r="A8" s="288"/>
      <c r="B8" s="340"/>
      <c r="C8" s="341"/>
      <c r="D8" s="341"/>
      <c r="E8" s="341"/>
      <c r="F8" s="341"/>
      <c r="G8" s="341"/>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row>
    <row r="9" spans="1:52" s="223" customFormat="1" ht="30" customHeight="1" x14ac:dyDescent="0.3">
      <c r="A9" s="288"/>
      <c r="B9" s="342"/>
      <c r="C9" s="343"/>
      <c r="D9" s="886" t="str">
        <f>CONCATENATE(DATA!Z136,"   ", DATA!F7,",    ",DATA!AB126)</f>
        <v>Sri.   C Ramanjaneyulu,    S.A.(P.S.)</v>
      </c>
      <c r="E9" s="343"/>
      <c r="F9" s="343"/>
      <c r="G9" s="343"/>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row>
    <row r="10" spans="1:52" s="222" customFormat="1" ht="30" customHeight="1" x14ac:dyDescent="0.3">
      <c r="A10" s="287"/>
      <c r="B10" s="270">
        <v>1</v>
      </c>
      <c r="C10" s="271" t="str">
        <f>DATA!M13</f>
        <v>093800230</v>
      </c>
      <c r="D10" s="887"/>
      <c r="E10" s="271" t="e">
        <f>DATA!#REF!</f>
        <v>#REF!</v>
      </c>
      <c r="F10" s="271" t="e">
        <f>DATA!#REF!</f>
        <v>#REF!</v>
      </c>
      <c r="G10" s="370">
        <f ca="1">'47-Budjet'!E28</f>
        <v>1814</v>
      </c>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row>
    <row r="11" spans="1:52" s="223" customFormat="1" ht="30" customHeight="1" x14ac:dyDescent="0.3">
      <c r="A11" s="288"/>
      <c r="B11" s="342"/>
      <c r="C11" s="343"/>
      <c r="D11" s="888"/>
      <c r="E11" s="343"/>
      <c r="F11" s="343"/>
      <c r="G11" s="343"/>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88"/>
      <c r="AU11" s="288"/>
      <c r="AV11" s="288"/>
      <c r="AW11" s="288"/>
      <c r="AX11" s="288"/>
      <c r="AY11" s="288"/>
      <c r="AZ11" s="288"/>
    </row>
    <row r="12" spans="1:52" s="223" customFormat="1" ht="9" customHeight="1" x14ac:dyDescent="0.3">
      <c r="A12" s="288"/>
      <c r="B12" s="344"/>
      <c r="C12" s="345"/>
      <c r="D12" s="345"/>
      <c r="E12" s="345"/>
      <c r="F12" s="345"/>
      <c r="G12" s="345"/>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88"/>
      <c r="AU12" s="288"/>
      <c r="AV12" s="288"/>
      <c r="AW12" s="288"/>
      <c r="AX12" s="288"/>
      <c r="AY12" s="288"/>
      <c r="AZ12" s="288"/>
    </row>
    <row r="13" spans="1:52" s="223" customFormat="1" ht="15.6" x14ac:dyDescent="0.3">
      <c r="A13" s="288"/>
      <c r="B13" s="885" t="s">
        <v>532</v>
      </c>
      <c r="C13" s="885"/>
      <c r="D13" s="885"/>
      <c r="E13" s="885"/>
      <c r="F13" s="885"/>
      <c r="G13" s="370">
        <f ca="1">G10</f>
        <v>1814</v>
      </c>
      <c r="H13" s="288"/>
      <c r="I13" s="288"/>
      <c r="J13" s="28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88"/>
      <c r="AU13" s="288"/>
      <c r="AV13" s="288"/>
      <c r="AW13" s="288"/>
      <c r="AX13" s="288"/>
      <c r="AY13" s="288"/>
      <c r="AZ13" s="288"/>
    </row>
    <row r="14" spans="1:52" s="220" customFormat="1" ht="9.75" customHeight="1" x14ac:dyDescent="0.3">
      <c r="A14" s="286"/>
      <c r="B14" s="332"/>
      <c r="C14" s="333"/>
      <c r="D14" s="333"/>
      <c r="E14" s="333"/>
      <c r="F14" s="333"/>
      <c r="G14" s="333"/>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c r="AW14" s="286"/>
      <c r="AX14" s="286"/>
      <c r="AY14" s="286"/>
      <c r="AZ14" s="286"/>
    </row>
    <row r="15" spans="1:52" s="3" customFormat="1" ht="6" customHeight="1" x14ac:dyDescent="0.25">
      <c r="A15" s="283"/>
      <c r="B15" s="346"/>
      <c r="C15" s="315"/>
      <c r="D15" s="315"/>
      <c r="E15" s="315"/>
      <c r="F15" s="315"/>
      <c r="G15" s="315"/>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c r="AE15" s="283"/>
      <c r="AF15" s="283"/>
      <c r="AG15" s="283"/>
      <c r="AH15" s="283"/>
      <c r="AI15" s="283"/>
      <c r="AJ15" s="283"/>
      <c r="AK15" s="283"/>
      <c r="AL15" s="283"/>
      <c r="AM15" s="283"/>
      <c r="AN15" s="283"/>
      <c r="AO15" s="283"/>
      <c r="AP15" s="283"/>
      <c r="AQ15" s="283"/>
      <c r="AR15" s="283"/>
      <c r="AS15" s="283"/>
      <c r="AT15" s="283"/>
      <c r="AU15" s="283"/>
      <c r="AV15" s="283"/>
      <c r="AW15" s="283"/>
      <c r="AX15" s="283"/>
      <c r="AY15" s="283"/>
      <c r="AZ15" s="283"/>
    </row>
    <row r="16" spans="1:52" s="3" customFormat="1" ht="13.8" x14ac:dyDescent="0.25">
      <c r="A16" s="283"/>
      <c r="B16" s="315" t="str">
        <f ca="1">'47-Budjet'!B31</f>
        <v>Net Amount in words:    One Thousand Eight Hundred and Fourteen rupees only  only</v>
      </c>
      <c r="C16" s="315"/>
      <c r="D16" s="315"/>
      <c r="E16" s="315"/>
      <c r="F16" s="315"/>
      <c r="G16" s="315"/>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c r="AE16" s="283"/>
      <c r="AF16" s="283"/>
      <c r="AG16" s="283"/>
      <c r="AH16" s="283"/>
      <c r="AI16" s="283"/>
      <c r="AJ16" s="283"/>
      <c r="AK16" s="283"/>
      <c r="AL16" s="283"/>
      <c r="AM16" s="283"/>
      <c r="AN16" s="283"/>
      <c r="AO16" s="283"/>
      <c r="AP16" s="283"/>
      <c r="AQ16" s="283"/>
      <c r="AR16" s="283"/>
      <c r="AS16" s="283"/>
      <c r="AT16" s="283"/>
      <c r="AU16" s="283"/>
      <c r="AV16" s="283"/>
      <c r="AW16" s="283"/>
      <c r="AX16" s="283"/>
      <c r="AY16" s="283"/>
      <c r="AZ16" s="283"/>
    </row>
    <row r="17" spans="1:52" s="3" customFormat="1" ht="13.8" x14ac:dyDescent="0.25">
      <c r="A17" s="283"/>
      <c r="B17" s="315"/>
      <c r="C17" s="315"/>
      <c r="D17" s="315"/>
      <c r="E17" s="315"/>
      <c r="F17" s="315"/>
      <c r="G17" s="315"/>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c r="AE17" s="283"/>
      <c r="AF17" s="283"/>
      <c r="AG17" s="283"/>
      <c r="AH17" s="283"/>
      <c r="AI17" s="283"/>
      <c r="AJ17" s="283"/>
      <c r="AK17" s="283"/>
      <c r="AL17" s="283"/>
      <c r="AM17" s="283"/>
      <c r="AN17" s="283"/>
      <c r="AO17" s="283"/>
      <c r="AP17" s="283"/>
      <c r="AQ17" s="283"/>
      <c r="AR17" s="283"/>
      <c r="AS17" s="283"/>
      <c r="AT17" s="283"/>
      <c r="AU17" s="283"/>
      <c r="AV17" s="283"/>
      <c r="AW17" s="283"/>
      <c r="AX17" s="283"/>
      <c r="AY17" s="283"/>
      <c r="AZ17" s="283"/>
    </row>
    <row r="18" spans="1:52" s="3" customFormat="1" ht="13.8" x14ac:dyDescent="0.25">
      <c r="A18" s="283"/>
      <c r="B18" s="315"/>
      <c r="C18" s="315"/>
      <c r="D18" s="315"/>
      <c r="E18" s="315"/>
      <c r="F18" s="315"/>
      <c r="G18" s="315"/>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c r="AI18" s="283"/>
      <c r="AJ18" s="283"/>
      <c r="AK18" s="283"/>
      <c r="AL18" s="283"/>
      <c r="AM18" s="283"/>
      <c r="AN18" s="283"/>
      <c r="AO18" s="283"/>
      <c r="AP18" s="283"/>
      <c r="AQ18" s="283"/>
      <c r="AR18" s="283"/>
      <c r="AS18" s="283"/>
      <c r="AT18" s="283"/>
      <c r="AU18" s="283"/>
      <c r="AV18" s="283"/>
      <c r="AW18" s="283"/>
      <c r="AX18" s="283"/>
      <c r="AY18" s="283"/>
      <c r="AZ18" s="283"/>
    </row>
    <row r="19" spans="1:52" s="3" customFormat="1" ht="13.8" x14ac:dyDescent="0.25">
      <c r="A19" s="283"/>
      <c r="B19" s="315"/>
      <c r="C19" s="315"/>
      <c r="D19" s="315"/>
      <c r="E19" s="889" t="s">
        <v>168</v>
      </c>
      <c r="F19" s="889"/>
      <c r="G19" s="315"/>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c r="AE19" s="283"/>
      <c r="AF19" s="283"/>
      <c r="AG19" s="283"/>
      <c r="AH19" s="283"/>
      <c r="AI19" s="283"/>
      <c r="AJ19" s="283"/>
      <c r="AK19" s="283"/>
      <c r="AL19" s="283"/>
      <c r="AM19" s="283"/>
      <c r="AN19" s="283"/>
      <c r="AO19" s="283"/>
      <c r="AP19" s="283"/>
      <c r="AQ19" s="283"/>
      <c r="AR19" s="283"/>
      <c r="AS19" s="283"/>
      <c r="AT19" s="283"/>
      <c r="AU19" s="283"/>
      <c r="AV19" s="283"/>
      <c r="AW19" s="283"/>
      <c r="AX19" s="283"/>
      <c r="AY19" s="283"/>
      <c r="AZ19" s="283"/>
    </row>
    <row r="20" spans="1:52" s="3" customFormat="1" ht="13.8" x14ac:dyDescent="0.25">
      <c r="A20" s="283"/>
      <c r="B20" s="315"/>
      <c r="C20" s="315"/>
      <c r="D20" s="315"/>
      <c r="E20" s="347"/>
      <c r="F20" s="347"/>
      <c r="G20" s="315"/>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c r="AE20" s="283"/>
      <c r="AF20" s="283"/>
      <c r="AG20" s="283"/>
      <c r="AH20" s="283"/>
      <c r="AI20" s="283"/>
      <c r="AJ20" s="283"/>
      <c r="AK20" s="283"/>
      <c r="AL20" s="283"/>
      <c r="AM20" s="283"/>
      <c r="AN20" s="283"/>
      <c r="AO20" s="283"/>
      <c r="AP20" s="283"/>
      <c r="AQ20" s="283"/>
      <c r="AR20" s="283"/>
      <c r="AS20" s="283"/>
      <c r="AT20" s="283"/>
      <c r="AU20" s="283"/>
      <c r="AV20" s="283"/>
      <c r="AW20" s="283"/>
      <c r="AX20" s="283"/>
      <c r="AY20" s="283"/>
      <c r="AZ20" s="283"/>
    </row>
    <row r="21" spans="1:52" s="3" customFormat="1" ht="13.8" x14ac:dyDescent="0.25">
      <c r="A21" s="283"/>
      <c r="B21" s="315"/>
      <c r="C21" s="315"/>
      <c r="D21" s="315"/>
      <c r="E21" s="347"/>
      <c r="F21" s="347"/>
      <c r="G21" s="315"/>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c r="AE21" s="283"/>
      <c r="AF21" s="283"/>
      <c r="AG21" s="283"/>
      <c r="AH21" s="283"/>
      <c r="AI21" s="283"/>
      <c r="AJ21" s="283"/>
      <c r="AK21" s="283"/>
      <c r="AL21" s="283"/>
      <c r="AM21" s="283"/>
      <c r="AN21" s="283"/>
      <c r="AO21" s="283"/>
      <c r="AP21" s="283"/>
      <c r="AQ21" s="283"/>
      <c r="AR21" s="283"/>
      <c r="AS21" s="283"/>
      <c r="AT21" s="283"/>
      <c r="AU21" s="283"/>
      <c r="AV21" s="283"/>
      <c r="AW21" s="283"/>
      <c r="AX21" s="283"/>
      <c r="AY21" s="283"/>
      <c r="AZ21" s="283"/>
    </row>
    <row r="22" spans="1:52" s="3" customFormat="1" ht="13.8" x14ac:dyDescent="0.25">
      <c r="A22" s="283"/>
      <c r="B22" s="315"/>
      <c r="C22" s="315"/>
      <c r="D22" s="315"/>
      <c r="E22" s="347"/>
      <c r="F22" s="347"/>
      <c r="G22" s="315"/>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c r="AE22" s="283"/>
      <c r="AF22" s="283"/>
      <c r="AG22" s="283"/>
      <c r="AH22" s="283"/>
      <c r="AI22" s="283"/>
      <c r="AJ22" s="283"/>
      <c r="AK22" s="283"/>
      <c r="AL22" s="283"/>
      <c r="AM22" s="283"/>
      <c r="AN22" s="283"/>
      <c r="AO22" s="283"/>
      <c r="AP22" s="283"/>
      <c r="AQ22" s="283"/>
      <c r="AR22" s="283"/>
      <c r="AS22" s="283"/>
      <c r="AT22" s="283"/>
      <c r="AU22" s="283"/>
      <c r="AV22" s="283"/>
      <c r="AW22" s="283"/>
      <c r="AX22" s="283"/>
      <c r="AY22" s="283"/>
      <c r="AZ22" s="283"/>
    </row>
    <row r="23" spans="1:52" x14ac:dyDescent="0.3">
      <c r="A23" s="281"/>
      <c r="B23" s="315"/>
      <c r="C23" s="315"/>
      <c r="D23" s="315"/>
      <c r="E23" s="315"/>
      <c r="F23" s="315"/>
      <c r="G23" s="315"/>
      <c r="H23" s="281"/>
      <c r="I23" s="281"/>
      <c r="J23" s="281"/>
      <c r="K23" s="281"/>
      <c r="L23" s="281"/>
      <c r="M23" s="281"/>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row>
    <row r="24" spans="1:52" x14ac:dyDescent="0.3">
      <c r="A24" s="281"/>
      <c r="B24" s="315"/>
      <c r="C24" s="315"/>
      <c r="D24" s="315"/>
      <c r="E24" s="315"/>
      <c r="F24" s="315"/>
      <c r="G24" s="315"/>
      <c r="H24" s="281"/>
      <c r="I24" s="281"/>
      <c r="J24" s="281"/>
      <c r="K24" s="281"/>
      <c r="L24" s="281"/>
      <c r="M24" s="281"/>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row>
    <row r="25" spans="1:52" x14ac:dyDescent="0.3">
      <c r="A25" s="281"/>
      <c r="B25" s="315"/>
      <c r="C25" s="315"/>
      <c r="D25" s="315"/>
      <c r="E25" s="315"/>
      <c r="F25" s="315"/>
      <c r="G25" s="315"/>
      <c r="H25" s="281"/>
      <c r="I25" s="281"/>
      <c r="J25" s="281"/>
      <c r="K25" s="281"/>
      <c r="L25" s="281"/>
      <c r="M25" s="281"/>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1"/>
      <c r="AL25" s="281"/>
      <c r="AM25" s="281"/>
      <c r="AN25" s="281"/>
      <c r="AO25" s="281"/>
      <c r="AP25" s="281"/>
      <c r="AQ25" s="281"/>
      <c r="AR25" s="281"/>
      <c r="AS25" s="281"/>
      <c r="AT25" s="281"/>
      <c r="AU25" s="281"/>
      <c r="AV25" s="281"/>
      <c r="AW25" s="281"/>
      <c r="AX25" s="281"/>
      <c r="AY25" s="281"/>
      <c r="AZ25" s="281"/>
    </row>
    <row r="26" spans="1:52" ht="15.6" x14ac:dyDescent="0.3">
      <c r="A26" s="281"/>
      <c r="B26" s="315"/>
      <c r="C26" s="315"/>
      <c r="D26" s="322"/>
      <c r="E26" s="315"/>
      <c r="F26" s="315"/>
      <c r="G26" s="315"/>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row>
    <row r="27" spans="1:52" ht="17.399999999999999" x14ac:dyDescent="0.3">
      <c r="A27" s="281"/>
      <c r="B27" s="335" t="s">
        <v>464</v>
      </c>
      <c r="C27" s="315"/>
      <c r="D27" s="315"/>
      <c r="E27" s="315"/>
      <c r="F27" s="338" t="str">
        <f>CONCATENATE("DDO Code :",DATA!E21)</f>
        <v>DDO Code :M.Sc</v>
      </c>
      <c r="G27" s="315"/>
      <c r="H27" s="281"/>
      <c r="I27" s="281"/>
      <c r="J27" s="281"/>
      <c r="K27" s="281"/>
      <c r="L27" s="281"/>
      <c r="M27" s="281"/>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1"/>
      <c r="AL27" s="281"/>
      <c r="AM27" s="281"/>
      <c r="AN27" s="281"/>
      <c r="AO27" s="281"/>
      <c r="AP27" s="281"/>
      <c r="AQ27" s="281"/>
      <c r="AR27" s="281"/>
      <c r="AS27" s="281"/>
      <c r="AT27" s="281"/>
      <c r="AU27" s="281"/>
      <c r="AV27" s="281"/>
      <c r="AW27" s="281"/>
      <c r="AX27" s="281"/>
      <c r="AY27" s="281"/>
      <c r="AZ27" s="281"/>
    </row>
    <row r="28" spans="1:52" x14ac:dyDescent="0.3">
      <c r="A28" s="281"/>
      <c r="B28" s="315"/>
      <c r="C28" s="315"/>
      <c r="D28" s="315"/>
      <c r="E28" s="315"/>
      <c r="F28" s="339"/>
      <c r="G28" s="315"/>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1"/>
      <c r="AL28" s="281"/>
      <c r="AM28" s="281"/>
      <c r="AN28" s="281"/>
      <c r="AO28" s="281"/>
      <c r="AP28" s="281"/>
      <c r="AQ28" s="281"/>
      <c r="AR28" s="281"/>
      <c r="AS28" s="281"/>
      <c r="AT28" s="281"/>
      <c r="AU28" s="281"/>
      <c r="AV28" s="281"/>
      <c r="AW28" s="281"/>
      <c r="AX28" s="281"/>
      <c r="AY28" s="281"/>
      <c r="AZ28" s="281"/>
    </row>
    <row r="29" spans="1:52" ht="15.6" x14ac:dyDescent="0.3">
      <c r="A29" s="281"/>
      <c r="B29" s="328"/>
      <c r="C29" s="329"/>
      <c r="D29" s="329"/>
      <c r="E29" s="329"/>
      <c r="F29" s="329"/>
      <c r="G29" s="329"/>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c r="AS29" s="281"/>
      <c r="AT29" s="281"/>
      <c r="AU29" s="281"/>
      <c r="AV29" s="281"/>
      <c r="AW29" s="281"/>
      <c r="AX29" s="281"/>
      <c r="AY29" s="281"/>
      <c r="AZ29" s="281"/>
    </row>
    <row r="30" spans="1:52" ht="15" x14ac:dyDescent="0.3">
      <c r="A30" s="281"/>
      <c r="B30" s="270" t="s">
        <v>458</v>
      </c>
      <c r="C30" s="270" t="s">
        <v>459</v>
      </c>
      <c r="D30" s="270" t="s">
        <v>460</v>
      </c>
      <c r="E30" s="270" t="s">
        <v>461</v>
      </c>
      <c r="F30" s="270" t="s">
        <v>462</v>
      </c>
      <c r="G30" s="270" t="s">
        <v>463</v>
      </c>
      <c r="H30" s="281"/>
      <c r="I30" s="281"/>
      <c r="J30" s="281"/>
      <c r="K30" s="281"/>
      <c r="L30" s="281"/>
      <c r="M30" s="281"/>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1"/>
      <c r="AL30" s="281"/>
      <c r="AM30" s="281"/>
      <c r="AN30" s="281"/>
      <c r="AO30" s="281"/>
      <c r="AP30" s="281"/>
      <c r="AQ30" s="281"/>
      <c r="AR30" s="281"/>
      <c r="AS30" s="281"/>
      <c r="AT30" s="281"/>
      <c r="AU30" s="281"/>
      <c r="AV30" s="281"/>
      <c r="AW30" s="281"/>
      <c r="AX30" s="281"/>
      <c r="AY30" s="281"/>
      <c r="AZ30" s="281"/>
    </row>
    <row r="31" spans="1:52" ht="15" x14ac:dyDescent="0.3">
      <c r="A31" s="281"/>
      <c r="B31" s="340"/>
      <c r="C31" s="341"/>
      <c r="D31" s="341"/>
      <c r="E31" s="341"/>
      <c r="F31" s="341"/>
      <c r="G31" s="341"/>
      <c r="H31" s="281"/>
      <c r="I31" s="281"/>
      <c r="J31" s="281"/>
      <c r="K31" s="281"/>
      <c r="L31" s="281"/>
      <c r="M31" s="281"/>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1"/>
      <c r="AL31" s="281"/>
      <c r="AM31" s="281"/>
      <c r="AN31" s="281"/>
      <c r="AO31" s="281"/>
      <c r="AP31" s="281"/>
      <c r="AQ31" s="281"/>
      <c r="AR31" s="281"/>
      <c r="AS31" s="281"/>
      <c r="AT31" s="281"/>
      <c r="AU31" s="281"/>
      <c r="AV31" s="281"/>
      <c r="AW31" s="281"/>
      <c r="AX31" s="281"/>
      <c r="AY31" s="281"/>
      <c r="AZ31" s="281"/>
    </row>
    <row r="32" spans="1:52" ht="30" customHeight="1" x14ac:dyDescent="0.3">
      <c r="A32" s="281"/>
      <c r="B32" s="342"/>
      <c r="C32" s="343"/>
      <c r="D32" s="886" t="str">
        <f>D9</f>
        <v>Sri.   C Ramanjaneyulu,    S.A.(P.S.)</v>
      </c>
      <c r="E32" s="343"/>
      <c r="F32" s="343"/>
      <c r="G32" s="343"/>
      <c r="H32" s="281"/>
      <c r="I32" s="281"/>
      <c r="J32" s="281"/>
      <c r="K32" s="281"/>
      <c r="L32" s="281"/>
      <c r="M32" s="281"/>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1"/>
      <c r="AL32" s="281"/>
      <c r="AM32" s="281"/>
      <c r="AN32" s="281"/>
      <c r="AO32" s="281"/>
      <c r="AP32" s="281"/>
      <c r="AQ32" s="281"/>
      <c r="AR32" s="281"/>
      <c r="AS32" s="281"/>
      <c r="AT32" s="281"/>
      <c r="AU32" s="281"/>
      <c r="AV32" s="281"/>
      <c r="AW32" s="281"/>
      <c r="AX32" s="281"/>
      <c r="AY32" s="281"/>
      <c r="AZ32" s="281"/>
    </row>
    <row r="33" spans="1:52" ht="30" customHeight="1" x14ac:dyDescent="0.3">
      <c r="A33" s="281"/>
      <c r="B33" s="270">
        <v>1</v>
      </c>
      <c r="C33" s="271" t="str">
        <f>C10</f>
        <v>093800230</v>
      </c>
      <c r="D33" s="887"/>
      <c r="E33" s="271" t="e">
        <f>E10</f>
        <v>#REF!</v>
      </c>
      <c r="F33" s="271" t="e">
        <f>F10</f>
        <v>#REF!</v>
      </c>
      <c r="G33" s="370">
        <f ca="1">G10</f>
        <v>1814</v>
      </c>
      <c r="H33" s="281"/>
      <c r="I33" s="281"/>
      <c r="J33" s="281"/>
      <c r="K33" s="281"/>
      <c r="L33" s="281"/>
      <c r="M33" s="281"/>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1"/>
      <c r="AL33" s="281"/>
      <c r="AM33" s="281"/>
      <c r="AN33" s="281"/>
      <c r="AO33" s="281"/>
      <c r="AP33" s="281"/>
      <c r="AQ33" s="281"/>
      <c r="AR33" s="281"/>
      <c r="AS33" s="281"/>
      <c r="AT33" s="281"/>
      <c r="AU33" s="281"/>
      <c r="AV33" s="281"/>
      <c r="AW33" s="281"/>
      <c r="AX33" s="281"/>
      <c r="AY33" s="281"/>
      <c r="AZ33" s="281"/>
    </row>
    <row r="34" spans="1:52" ht="30" customHeight="1" x14ac:dyDescent="0.3">
      <c r="A34" s="281"/>
      <c r="B34" s="342"/>
      <c r="C34" s="343"/>
      <c r="D34" s="888"/>
      <c r="E34" s="343"/>
      <c r="F34" s="343"/>
      <c r="G34" s="371"/>
      <c r="H34" s="281"/>
      <c r="I34" s="281"/>
      <c r="J34" s="281"/>
      <c r="K34" s="281"/>
      <c r="L34" s="281"/>
      <c r="M34" s="281"/>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1"/>
      <c r="AL34" s="281"/>
      <c r="AM34" s="281"/>
      <c r="AN34" s="281"/>
      <c r="AO34" s="281"/>
      <c r="AP34" s="281"/>
      <c r="AQ34" s="281"/>
      <c r="AR34" s="281"/>
      <c r="AS34" s="281"/>
      <c r="AT34" s="281"/>
      <c r="AU34" s="281"/>
      <c r="AV34" s="281"/>
      <c r="AW34" s="281"/>
      <c r="AX34" s="281"/>
      <c r="AY34" s="281"/>
      <c r="AZ34" s="281"/>
    </row>
    <row r="35" spans="1:52" ht="15" x14ac:dyDescent="0.3">
      <c r="A35" s="281"/>
      <c r="B35" s="344"/>
      <c r="C35" s="345"/>
      <c r="D35" s="345"/>
      <c r="E35" s="345"/>
      <c r="F35" s="345"/>
      <c r="G35" s="372"/>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row>
    <row r="36" spans="1:52" ht="15" x14ac:dyDescent="0.3">
      <c r="A36" s="281"/>
      <c r="B36" s="885" t="s">
        <v>533</v>
      </c>
      <c r="C36" s="885"/>
      <c r="D36" s="885"/>
      <c r="E36" s="885"/>
      <c r="F36" s="885"/>
      <c r="G36" s="370">
        <f ca="1">G33</f>
        <v>1814</v>
      </c>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row>
    <row r="37" spans="1:52" ht="15.6" x14ac:dyDescent="0.3">
      <c r="A37" s="281"/>
      <c r="B37" s="332"/>
      <c r="C37" s="333"/>
      <c r="D37" s="333"/>
      <c r="E37" s="333"/>
      <c r="F37" s="333"/>
      <c r="G37" s="373"/>
      <c r="H37" s="281"/>
      <c r="I37" s="281"/>
      <c r="J37" s="281"/>
      <c r="K37" s="281"/>
      <c r="L37" s="281"/>
      <c r="M37" s="281"/>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1"/>
      <c r="AL37" s="281"/>
      <c r="AM37" s="281"/>
      <c r="AN37" s="281"/>
      <c r="AO37" s="281"/>
      <c r="AP37" s="281"/>
      <c r="AQ37" s="281"/>
      <c r="AR37" s="281"/>
      <c r="AS37" s="281"/>
      <c r="AT37" s="281"/>
      <c r="AU37" s="281"/>
      <c r="AV37" s="281"/>
      <c r="AW37" s="281"/>
      <c r="AX37" s="281"/>
      <c r="AY37" s="281"/>
      <c r="AZ37" s="281"/>
    </row>
    <row r="38" spans="1:52" x14ac:dyDescent="0.3">
      <c r="A38" s="281"/>
      <c r="B38" s="346"/>
      <c r="C38" s="315"/>
      <c r="D38" s="315"/>
      <c r="E38" s="315"/>
      <c r="F38" s="315"/>
      <c r="G38" s="315"/>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1"/>
      <c r="AL38" s="281"/>
      <c r="AM38" s="281"/>
      <c r="AN38" s="281"/>
      <c r="AO38" s="281"/>
      <c r="AP38" s="281"/>
      <c r="AQ38" s="281"/>
      <c r="AR38" s="281"/>
      <c r="AS38" s="281"/>
      <c r="AT38" s="281"/>
      <c r="AU38" s="281"/>
      <c r="AV38" s="281"/>
      <c r="AW38" s="281"/>
      <c r="AX38" s="281"/>
      <c r="AY38" s="281"/>
      <c r="AZ38" s="281"/>
    </row>
    <row r="39" spans="1:52" x14ac:dyDescent="0.3">
      <c r="A39" s="281"/>
      <c r="B39" s="315" t="str">
        <f ca="1">B16</f>
        <v>Net Amount in words:    One Thousand Eight Hundred and Fourteen rupees only  only</v>
      </c>
      <c r="C39" s="315"/>
      <c r="D39" s="315"/>
      <c r="E39" s="315"/>
      <c r="F39" s="315"/>
      <c r="G39" s="315"/>
      <c r="H39" s="281"/>
      <c r="I39" s="281"/>
      <c r="J39" s="281"/>
      <c r="K39" s="281"/>
      <c r="L39" s="281"/>
      <c r="M39" s="281"/>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1"/>
      <c r="AL39" s="281"/>
      <c r="AM39" s="281"/>
      <c r="AN39" s="281"/>
      <c r="AO39" s="281"/>
      <c r="AP39" s="281"/>
      <c r="AQ39" s="281"/>
      <c r="AR39" s="281"/>
      <c r="AS39" s="281"/>
      <c r="AT39" s="281"/>
      <c r="AU39" s="281"/>
      <c r="AV39" s="281"/>
      <c r="AW39" s="281"/>
      <c r="AX39" s="281"/>
      <c r="AY39" s="281"/>
      <c r="AZ39" s="281"/>
    </row>
    <row r="40" spans="1:52" x14ac:dyDescent="0.3">
      <c r="A40" s="281"/>
      <c r="B40" s="315"/>
      <c r="C40" s="315"/>
      <c r="D40" s="315"/>
      <c r="E40" s="315"/>
      <c r="F40" s="315"/>
      <c r="G40" s="315"/>
      <c r="H40" s="281"/>
      <c r="I40" s="281"/>
      <c r="J40" s="281"/>
      <c r="K40" s="281"/>
      <c r="L40" s="281"/>
      <c r="M40" s="281"/>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1"/>
      <c r="AL40" s="281"/>
      <c r="AM40" s="281"/>
      <c r="AN40" s="281"/>
      <c r="AO40" s="281"/>
      <c r="AP40" s="281"/>
      <c r="AQ40" s="281"/>
      <c r="AR40" s="281"/>
      <c r="AS40" s="281"/>
      <c r="AT40" s="281"/>
      <c r="AU40" s="281"/>
      <c r="AV40" s="281"/>
      <c r="AW40" s="281"/>
      <c r="AX40" s="281"/>
      <c r="AY40" s="281"/>
      <c r="AZ40" s="281"/>
    </row>
    <row r="41" spans="1:52" x14ac:dyDescent="0.3">
      <c r="A41" s="281"/>
      <c r="B41" s="315"/>
      <c r="C41" s="315"/>
      <c r="D41" s="315"/>
      <c r="E41" s="315"/>
      <c r="F41" s="315"/>
      <c r="G41" s="315"/>
      <c r="H41" s="281"/>
      <c r="I41" s="281"/>
      <c r="J41" s="281"/>
      <c r="K41" s="281"/>
      <c r="L41" s="281"/>
      <c r="M41" s="281"/>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1"/>
      <c r="AL41" s="281"/>
      <c r="AM41" s="281"/>
      <c r="AN41" s="281"/>
      <c r="AO41" s="281"/>
      <c r="AP41" s="281"/>
      <c r="AQ41" s="281"/>
      <c r="AR41" s="281"/>
      <c r="AS41" s="281"/>
      <c r="AT41" s="281"/>
      <c r="AU41" s="281"/>
      <c r="AV41" s="281"/>
      <c r="AW41" s="281"/>
      <c r="AX41" s="281"/>
      <c r="AY41" s="281"/>
      <c r="AZ41" s="281"/>
    </row>
    <row r="42" spans="1:52" x14ac:dyDescent="0.3">
      <c r="A42" s="281"/>
      <c r="B42" s="315"/>
      <c r="C42" s="315"/>
      <c r="D42" s="315"/>
      <c r="E42" s="889" t="s">
        <v>168</v>
      </c>
      <c r="F42" s="889"/>
      <c r="G42" s="315"/>
      <c r="H42" s="281"/>
      <c r="I42" s="281"/>
      <c r="J42" s="281"/>
      <c r="K42" s="281"/>
      <c r="L42" s="281"/>
      <c r="M42" s="281"/>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1"/>
      <c r="AL42" s="281"/>
      <c r="AM42" s="281"/>
      <c r="AN42" s="281"/>
      <c r="AO42" s="281"/>
      <c r="AP42" s="281"/>
      <c r="AQ42" s="281"/>
      <c r="AR42" s="281"/>
      <c r="AS42" s="281"/>
      <c r="AT42" s="281"/>
      <c r="AU42" s="281"/>
      <c r="AV42" s="281"/>
      <c r="AW42" s="281"/>
      <c r="AX42" s="281"/>
      <c r="AY42" s="281"/>
      <c r="AZ42" s="281"/>
    </row>
    <row r="43" spans="1:52" x14ac:dyDescent="0.3">
      <c r="A43" s="281"/>
      <c r="B43" s="315"/>
      <c r="C43" s="315"/>
      <c r="D43" s="315"/>
      <c r="E43" s="315"/>
      <c r="F43" s="315"/>
      <c r="G43" s="315"/>
      <c r="H43" s="281"/>
      <c r="I43" s="281"/>
      <c r="J43" s="281"/>
      <c r="K43" s="281"/>
      <c r="L43" s="281"/>
      <c r="M43" s="281"/>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1"/>
      <c r="AL43" s="281"/>
      <c r="AM43" s="281"/>
      <c r="AN43" s="281"/>
      <c r="AO43" s="281"/>
      <c r="AP43" s="281"/>
      <c r="AQ43" s="281"/>
      <c r="AR43" s="281"/>
      <c r="AS43" s="281"/>
      <c r="AT43" s="281"/>
      <c r="AU43" s="281"/>
      <c r="AV43" s="281"/>
      <c r="AW43" s="281"/>
      <c r="AX43" s="281"/>
      <c r="AY43" s="281"/>
      <c r="AZ43" s="281"/>
    </row>
    <row r="44" spans="1:52" x14ac:dyDescent="0.3">
      <c r="A44" s="281"/>
      <c r="B44" s="315"/>
      <c r="C44" s="315"/>
      <c r="D44" s="315"/>
      <c r="E44" s="315"/>
      <c r="F44" s="315"/>
      <c r="G44" s="315"/>
      <c r="H44" s="281"/>
      <c r="I44" s="281"/>
      <c r="J44" s="281"/>
      <c r="K44" s="281"/>
      <c r="L44" s="281"/>
      <c r="M44" s="281"/>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1"/>
      <c r="AL44" s="281"/>
      <c r="AM44" s="281"/>
      <c r="AN44" s="281"/>
      <c r="AO44" s="281"/>
      <c r="AP44" s="281"/>
      <c r="AQ44" s="281"/>
      <c r="AR44" s="281"/>
      <c r="AS44" s="281"/>
      <c r="AT44" s="281"/>
      <c r="AU44" s="281"/>
      <c r="AV44" s="281"/>
      <c r="AW44" s="281"/>
      <c r="AX44" s="281"/>
      <c r="AY44" s="281"/>
      <c r="AZ44" s="281"/>
    </row>
    <row r="45" spans="1:52" x14ac:dyDescent="0.3">
      <c r="A45" s="281"/>
      <c r="B45" s="285"/>
      <c r="C45" s="285"/>
      <c r="D45" s="285"/>
      <c r="E45" s="285"/>
      <c r="F45" s="285"/>
      <c r="G45" s="285"/>
      <c r="H45" s="281"/>
      <c r="I45" s="281"/>
      <c r="J45" s="281"/>
      <c r="K45" s="281"/>
      <c r="L45" s="281"/>
      <c r="M45" s="281"/>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1"/>
      <c r="AL45" s="281"/>
      <c r="AM45" s="281"/>
      <c r="AN45" s="281"/>
      <c r="AO45" s="281"/>
      <c r="AP45" s="281"/>
      <c r="AQ45" s="281"/>
      <c r="AR45" s="281"/>
      <c r="AS45" s="281"/>
      <c r="AT45" s="281"/>
      <c r="AU45" s="281"/>
      <c r="AV45" s="281"/>
      <c r="AW45" s="281"/>
      <c r="AX45" s="281"/>
      <c r="AY45" s="281"/>
      <c r="AZ45" s="281"/>
    </row>
    <row r="46" spans="1:52" x14ac:dyDescent="0.3">
      <c r="A46" s="281"/>
      <c r="B46" s="285"/>
      <c r="C46" s="285"/>
      <c r="D46" s="285"/>
      <c r="E46" s="285"/>
      <c r="F46" s="285"/>
      <c r="G46" s="285"/>
      <c r="H46" s="281"/>
      <c r="I46" s="281"/>
      <c r="J46" s="281"/>
      <c r="K46" s="281"/>
      <c r="L46" s="281"/>
      <c r="M46" s="281"/>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1"/>
      <c r="AL46" s="281"/>
      <c r="AM46" s="281"/>
      <c r="AN46" s="281"/>
      <c r="AO46" s="281"/>
      <c r="AP46" s="281"/>
      <c r="AQ46" s="281"/>
      <c r="AR46" s="281"/>
      <c r="AS46" s="281"/>
      <c r="AT46" s="281"/>
      <c r="AU46" s="281"/>
      <c r="AV46" s="281"/>
      <c r="AW46" s="281"/>
      <c r="AX46" s="281"/>
      <c r="AY46" s="281"/>
      <c r="AZ46" s="281"/>
    </row>
    <row r="47" spans="1:52" x14ac:dyDescent="0.3">
      <c r="A47" s="281"/>
      <c r="B47" s="285"/>
      <c r="C47" s="285"/>
      <c r="D47" s="285"/>
      <c r="E47" s="285"/>
      <c r="F47" s="285"/>
      <c r="G47" s="285"/>
      <c r="H47" s="281"/>
      <c r="I47" s="281"/>
      <c r="J47" s="281"/>
      <c r="K47" s="281"/>
      <c r="L47" s="281"/>
      <c r="M47" s="281"/>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1"/>
      <c r="AL47" s="281"/>
      <c r="AM47" s="281"/>
      <c r="AN47" s="281"/>
      <c r="AO47" s="281"/>
      <c r="AP47" s="281"/>
      <c r="AQ47" s="281"/>
      <c r="AR47" s="281"/>
      <c r="AS47" s="281"/>
      <c r="AT47" s="281"/>
      <c r="AU47" s="281"/>
      <c r="AV47" s="281"/>
      <c r="AW47" s="281"/>
      <c r="AX47" s="281"/>
      <c r="AY47" s="281"/>
      <c r="AZ47" s="281"/>
    </row>
    <row r="48" spans="1:52" x14ac:dyDescent="0.3">
      <c r="A48" s="281"/>
      <c r="B48" s="285"/>
      <c r="C48" s="285"/>
      <c r="D48" s="285"/>
      <c r="E48" s="285"/>
      <c r="F48" s="285"/>
      <c r="G48" s="285"/>
      <c r="H48" s="281"/>
      <c r="I48" s="281"/>
      <c r="J48" s="281"/>
      <c r="K48" s="281"/>
      <c r="L48" s="281"/>
      <c r="M48" s="281"/>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1"/>
      <c r="AL48" s="281"/>
      <c r="AM48" s="281"/>
      <c r="AN48" s="281"/>
      <c r="AO48" s="281"/>
      <c r="AP48" s="281"/>
      <c r="AQ48" s="281"/>
      <c r="AR48" s="281"/>
      <c r="AS48" s="281"/>
      <c r="AT48" s="281"/>
      <c r="AU48" s="281"/>
      <c r="AV48" s="281"/>
      <c r="AW48" s="281"/>
      <c r="AX48" s="281"/>
      <c r="AY48" s="281"/>
      <c r="AZ48" s="281"/>
    </row>
    <row r="49" spans="1:52" x14ac:dyDescent="0.3">
      <c r="A49" s="281"/>
      <c r="B49" s="285"/>
      <c r="C49" s="285"/>
      <c r="D49" s="285"/>
      <c r="E49" s="285"/>
      <c r="F49" s="285"/>
      <c r="G49" s="285"/>
      <c r="H49" s="281"/>
      <c r="I49" s="281"/>
      <c r="J49" s="281"/>
      <c r="K49" s="281"/>
      <c r="L49" s="281"/>
      <c r="M49" s="281"/>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1"/>
      <c r="AL49" s="281"/>
      <c r="AM49" s="281"/>
      <c r="AN49" s="281"/>
      <c r="AO49" s="281"/>
      <c r="AP49" s="281"/>
      <c r="AQ49" s="281"/>
      <c r="AR49" s="281"/>
      <c r="AS49" s="281"/>
      <c r="AT49" s="281"/>
      <c r="AU49" s="281"/>
      <c r="AV49" s="281"/>
      <c r="AW49" s="281"/>
      <c r="AX49" s="281"/>
      <c r="AY49" s="281"/>
      <c r="AZ49" s="281"/>
    </row>
    <row r="50" spans="1:52" x14ac:dyDescent="0.3">
      <c r="A50" s="281"/>
      <c r="B50" s="285"/>
      <c r="C50" s="285"/>
      <c r="D50" s="285"/>
      <c r="E50" s="285"/>
      <c r="F50" s="285"/>
      <c r="G50" s="285"/>
      <c r="H50" s="281"/>
      <c r="I50" s="281"/>
      <c r="J50" s="281"/>
      <c r="K50" s="281"/>
      <c r="L50" s="281"/>
      <c r="M50" s="281"/>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1"/>
      <c r="AL50" s="281"/>
      <c r="AM50" s="281"/>
      <c r="AN50" s="281"/>
      <c r="AO50" s="281"/>
      <c r="AP50" s="281"/>
      <c r="AQ50" s="281"/>
      <c r="AR50" s="281"/>
      <c r="AS50" s="281"/>
      <c r="AT50" s="281"/>
      <c r="AU50" s="281"/>
      <c r="AV50" s="281"/>
      <c r="AW50" s="281"/>
      <c r="AX50" s="281"/>
      <c r="AY50" s="281"/>
      <c r="AZ50" s="281"/>
    </row>
    <row r="51" spans="1:52" x14ac:dyDescent="0.3">
      <c r="A51" s="281"/>
      <c r="B51" s="285"/>
      <c r="C51" s="285"/>
      <c r="D51" s="285"/>
      <c r="E51" s="285"/>
      <c r="F51" s="285"/>
      <c r="G51" s="285"/>
      <c r="H51" s="281"/>
      <c r="I51" s="281"/>
      <c r="J51" s="281"/>
      <c r="K51" s="281"/>
      <c r="L51" s="281"/>
      <c r="M51" s="281"/>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1"/>
      <c r="AL51" s="281"/>
      <c r="AM51" s="281"/>
      <c r="AN51" s="281"/>
      <c r="AO51" s="281"/>
      <c r="AP51" s="281"/>
      <c r="AQ51" s="281"/>
      <c r="AR51" s="281"/>
      <c r="AS51" s="281"/>
      <c r="AT51" s="281"/>
      <c r="AU51" s="281"/>
      <c r="AV51" s="281"/>
      <c r="AW51" s="281"/>
      <c r="AX51" s="281"/>
      <c r="AY51" s="281"/>
      <c r="AZ51" s="281"/>
    </row>
    <row r="52" spans="1:52" x14ac:dyDescent="0.3">
      <c r="A52" s="281"/>
      <c r="B52" s="285"/>
      <c r="C52" s="285"/>
      <c r="D52" s="285"/>
      <c r="E52" s="285"/>
      <c r="F52" s="285"/>
      <c r="G52" s="285"/>
      <c r="H52" s="281"/>
      <c r="I52" s="281"/>
      <c r="J52" s="281"/>
      <c r="K52" s="281"/>
      <c r="L52" s="281"/>
      <c r="M52" s="281"/>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1"/>
      <c r="AL52" s="281"/>
      <c r="AM52" s="281"/>
      <c r="AN52" s="281"/>
      <c r="AO52" s="281"/>
      <c r="AP52" s="281"/>
      <c r="AQ52" s="281"/>
      <c r="AR52" s="281"/>
      <c r="AS52" s="281"/>
      <c r="AT52" s="281"/>
      <c r="AU52" s="281"/>
      <c r="AV52" s="281"/>
      <c r="AW52" s="281"/>
      <c r="AX52" s="281"/>
      <c r="AY52" s="281"/>
      <c r="AZ52" s="281"/>
    </row>
    <row r="53" spans="1:52" x14ac:dyDescent="0.3">
      <c r="A53" s="281"/>
      <c r="B53" s="285"/>
      <c r="C53" s="285"/>
      <c r="D53" s="285"/>
      <c r="E53" s="285"/>
      <c r="F53" s="285"/>
      <c r="G53" s="285"/>
      <c r="H53" s="281"/>
      <c r="I53" s="281"/>
      <c r="J53" s="281"/>
      <c r="K53" s="281"/>
      <c r="L53" s="281"/>
      <c r="M53" s="281"/>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1"/>
      <c r="AL53" s="281"/>
      <c r="AM53" s="281"/>
      <c r="AN53" s="281"/>
      <c r="AO53" s="281"/>
      <c r="AP53" s="281"/>
      <c r="AQ53" s="281"/>
      <c r="AR53" s="281"/>
      <c r="AS53" s="281"/>
      <c r="AT53" s="281"/>
      <c r="AU53" s="281"/>
      <c r="AV53" s="281"/>
      <c r="AW53" s="281"/>
      <c r="AX53" s="281"/>
      <c r="AY53" s="281"/>
      <c r="AZ53" s="281"/>
    </row>
    <row r="54" spans="1:52" x14ac:dyDescent="0.3">
      <c r="A54" s="281"/>
      <c r="B54" s="285"/>
      <c r="C54" s="285"/>
      <c r="D54" s="285"/>
      <c r="E54" s="285"/>
      <c r="F54" s="285"/>
      <c r="G54" s="285"/>
      <c r="H54" s="281"/>
      <c r="I54" s="281"/>
      <c r="J54" s="281"/>
      <c r="K54" s="281"/>
      <c r="L54" s="281"/>
      <c r="M54" s="281"/>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1"/>
      <c r="AL54" s="281"/>
      <c r="AM54" s="281"/>
      <c r="AN54" s="281"/>
      <c r="AO54" s="281"/>
      <c r="AP54" s="281"/>
      <c r="AQ54" s="281"/>
      <c r="AR54" s="281"/>
      <c r="AS54" s="281"/>
      <c r="AT54" s="281"/>
      <c r="AU54" s="281"/>
      <c r="AV54" s="281"/>
      <c r="AW54" s="281"/>
      <c r="AX54" s="281"/>
      <c r="AY54" s="281"/>
      <c r="AZ54" s="281"/>
    </row>
    <row r="55" spans="1:52" x14ac:dyDescent="0.3">
      <c r="A55" s="281"/>
      <c r="B55" s="285"/>
      <c r="C55" s="285"/>
      <c r="D55" s="285"/>
      <c r="E55" s="285"/>
      <c r="F55" s="285"/>
      <c r="G55" s="285"/>
      <c r="H55" s="281"/>
      <c r="I55" s="281"/>
      <c r="J55" s="281"/>
      <c r="K55" s="281"/>
      <c r="L55" s="281"/>
      <c r="M55" s="281"/>
      <c r="N55" s="281"/>
      <c r="O55" s="281"/>
      <c r="P55" s="281"/>
      <c r="Q55" s="281"/>
      <c r="R55" s="281"/>
      <c r="S55" s="281"/>
      <c r="T55" s="281"/>
      <c r="U55" s="281"/>
      <c r="V55" s="281"/>
      <c r="W55" s="281"/>
      <c r="X55" s="281"/>
      <c r="Y55" s="281"/>
      <c r="Z55" s="281"/>
      <c r="AA55" s="281"/>
      <c r="AB55" s="281"/>
      <c r="AC55" s="281"/>
      <c r="AD55" s="281"/>
      <c r="AE55" s="281"/>
      <c r="AF55" s="281"/>
      <c r="AG55" s="281"/>
      <c r="AH55" s="281"/>
      <c r="AI55" s="281"/>
      <c r="AJ55" s="281"/>
      <c r="AK55" s="281"/>
      <c r="AL55" s="281"/>
      <c r="AM55" s="281"/>
      <c r="AN55" s="281"/>
      <c r="AO55" s="281"/>
      <c r="AP55" s="281"/>
      <c r="AQ55" s="281"/>
      <c r="AR55" s="281"/>
      <c r="AS55" s="281"/>
      <c r="AT55" s="281"/>
      <c r="AU55" s="281"/>
      <c r="AV55" s="281"/>
      <c r="AW55" s="281"/>
      <c r="AX55" s="281"/>
      <c r="AY55" s="281"/>
      <c r="AZ55" s="281"/>
    </row>
    <row r="56" spans="1:52" x14ac:dyDescent="0.3">
      <c r="A56" s="281"/>
      <c r="B56" s="285"/>
      <c r="C56" s="285"/>
      <c r="D56" s="285"/>
      <c r="E56" s="285"/>
      <c r="F56" s="285"/>
      <c r="G56" s="285"/>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c r="AW56" s="281"/>
      <c r="AX56" s="281"/>
      <c r="AY56" s="281"/>
      <c r="AZ56" s="281"/>
    </row>
    <row r="57" spans="1:52" x14ac:dyDescent="0.3">
      <c r="A57" s="281"/>
      <c r="B57" s="285"/>
      <c r="C57" s="285"/>
      <c r="D57" s="285"/>
      <c r="E57" s="285"/>
      <c r="F57" s="285"/>
      <c r="G57" s="285"/>
      <c r="H57" s="281"/>
      <c r="I57" s="281"/>
      <c r="J57" s="281"/>
      <c r="K57" s="281"/>
      <c r="L57" s="281"/>
      <c r="M57" s="281"/>
      <c r="N57" s="281"/>
      <c r="O57" s="281"/>
      <c r="P57" s="281"/>
      <c r="Q57" s="281"/>
      <c r="R57" s="281"/>
      <c r="S57" s="281"/>
      <c r="T57" s="281"/>
      <c r="U57" s="281"/>
      <c r="V57" s="281"/>
      <c r="W57" s="281"/>
      <c r="X57" s="281"/>
      <c r="Y57" s="281"/>
      <c r="Z57" s="281"/>
      <c r="AA57" s="281"/>
      <c r="AB57" s="281"/>
      <c r="AC57" s="281"/>
      <c r="AD57" s="281"/>
      <c r="AE57" s="281"/>
      <c r="AF57" s="281"/>
      <c r="AG57" s="281"/>
      <c r="AH57" s="281"/>
      <c r="AI57" s="281"/>
      <c r="AJ57" s="281"/>
      <c r="AK57" s="281"/>
      <c r="AL57" s="281"/>
      <c r="AM57" s="281"/>
      <c r="AN57" s="281"/>
      <c r="AO57" s="281"/>
      <c r="AP57" s="281"/>
      <c r="AQ57" s="281"/>
      <c r="AR57" s="281"/>
      <c r="AS57" s="281"/>
      <c r="AT57" s="281"/>
      <c r="AU57" s="281"/>
      <c r="AV57" s="281"/>
      <c r="AW57" s="281"/>
      <c r="AX57" s="281"/>
      <c r="AY57" s="281"/>
      <c r="AZ57" s="281"/>
    </row>
    <row r="58" spans="1:52" x14ac:dyDescent="0.3">
      <c r="A58" s="281"/>
      <c r="B58" s="285"/>
      <c r="C58" s="285"/>
      <c r="D58" s="285"/>
      <c r="E58" s="285"/>
      <c r="F58" s="285"/>
      <c r="G58" s="285"/>
      <c r="H58" s="281"/>
      <c r="I58" s="281"/>
      <c r="J58" s="281"/>
      <c r="K58" s="281"/>
      <c r="L58" s="281"/>
      <c r="M58" s="281"/>
      <c r="N58" s="281"/>
      <c r="O58" s="281"/>
      <c r="P58" s="281"/>
      <c r="Q58" s="281"/>
      <c r="R58" s="281"/>
      <c r="S58" s="281"/>
      <c r="T58" s="281"/>
      <c r="U58" s="281"/>
      <c r="V58" s="281"/>
      <c r="W58" s="281"/>
      <c r="X58" s="281"/>
      <c r="Y58" s="281"/>
      <c r="Z58" s="281"/>
      <c r="AA58" s="281"/>
      <c r="AB58" s="281"/>
      <c r="AC58" s="281"/>
      <c r="AD58" s="281"/>
      <c r="AE58" s="281"/>
      <c r="AF58" s="281"/>
      <c r="AG58" s="281"/>
      <c r="AH58" s="281"/>
      <c r="AI58" s="281"/>
      <c r="AJ58" s="281"/>
      <c r="AK58" s="281"/>
      <c r="AL58" s="281"/>
      <c r="AM58" s="281"/>
      <c r="AN58" s="281"/>
      <c r="AO58" s="281"/>
      <c r="AP58" s="281"/>
      <c r="AQ58" s="281"/>
      <c r="AR58" s="281"/>
      <c r="AS58" s="281"/>
      <c r="AT58" s="281"/>
      <c r="AU58" s="281"/>
      <c r="AV58" s="281"/>
      <c r="AW58" s="281"/>
      <c r="AX58" s="281"/>
      <c r="AY58" s="281"/>
      <c r="AZ58" s="281"/>
    </row>
    <row r="59" spans="1:52" x14ac:dyDescent="0.3">
      <c r="A59" s="281"/>
      <c r="B59" s="285"/>
      <c r="C59" s="285"/>
      <c r="D59" s="285"/>
      <c r="E59" s="285"/>
      <c r="F59" s="285"/>
      <c r="G59" s="285"/>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c r="AW59" s="281"/>
      <c r="AX59" s="281"/>
      <c r="AY59" s="281"/>
      <c r="AZ59" s="281"/>
    </row>
    <row r="60" spans="1:52" x14ac:dyDescent="0.3">
      <c r="A60" s="281"/>
      <c r="B60" s="285"/>
      <c r="C60" s="285"/>
      <c r="D60" s="285"/>
      <c r="E60" s="285"/>
      <c r="F60" s="285"/>
      <c r="G60" s="285"/>
      <c r="H60" s="281"/>
      <c r="I60" s="281"/>
      <c r="J60" s="281"/>
      <c r="K60" s="281"/>
      <c r="L60" s="281"/>
      <c r="M60" s="281"/>
      <c r="N60" s="281"/>
      <c r="O60" s="281"/>
      <c r="P60" s="281"/>
      <c r="Q60" s="281"/>
      <c r="R60" s="281"/>
      <c r="S60" s="281"/>
      <c r="T60" s="281"/>
      <c r="U60" s="281"/>
      <c r="V60" s="281"/>
      <c r="W60" s="281"/>
      <c r="X60" s="281"/>
      <c r="Y60" s="281"/>
      <c r="Z60" s="281"/>
      <c r="AA60" s="281"/>
      <c r="AB60" s="281"/>
      <c r="AC60" s="281"/>
      <c r="AD60" s="281"/>
      <c r="AE60" s="281"/>
      <c r="AF60" s="281"/>
      <c r="AG60" s="281"/>
      <c r="AH60" s="281"/>
      <c r="AI60" s="281"/>
      <c r="AJ60" s="281"/>
      <c r="AK60" s="281"/>
      <c r="AL60" s="281"/>
      <c r="AM60" s="281"/>
      <c r="AN60" s="281"/>
      <c r="AO60" s="281"/>
      <c r="AP60" s="281"/>
      <c r="AQ60" s="281"/>
      <c r="AR60" s="281"/>
      <c r="AS60" s="281"/>
      <c r="AT60" s="281"/>
      <c r="AU60" s="281"/>
      <c r="AV60" s="281"/>
      <c r="AW60" s="281"/>
      <c r="AX60" s="281"/>
      <c r="AY60" s="281"/>
      <c r="AZ60" s="281"/>
    </row>
    <row r="61" spans="1:52" x14ac:dyDescent="0.3">
      <c r="A61" s="281"/>
      <c r="B61" s="285"/>
      <c r="C61" s="285"/>
      <c r="D61" s="285"/>
      <c r="E61" s="285"/>
      <c r="F61" s="285"/>
      <c r="G61" s="285"/>
      <c r="H61" s="281"/>
      <c r="I61" s="281"/>
      <c r="J61" s="281"/>
      <c r="K61" s="281"/>
      <c r="L61" s="281"/>
      <c r="M61" s="281"/>
      <c r="N61" s="281"/>
      <c r="O61" s="281"/>
      <c r="P61" s="281"/>
      <c r="Q61" s="281"/>
      <c r="R61" s="281"/>
      <c r="S61" s="281"/>
      <c r="T61" s="281"/>
      <c r="U61" s="281"/>
      <c r="V61" s="281"/>
      <c r="W61" s="281"/>
      <c r="X61" s="281"/>
      <c r="Y61" s="281"/>
      <c r="Z61" s="281"/>
      <c r="AA61" s="281"/>
      <c r="AB61" s="281"/>
      <c r="AC61" s="281"/>
      <c r="AD61" s="281"/>
      <c r="AE61" s="281"/>
      <c r="AF61" s="281"/>
      <c r="AG61" s="281"/>
      <c r="AH61" s="281"/>
      <c r="AI61" s="281"/>
      <c r="AJ61" s="281"/>
      <c r="AK61" s="281"/>
      <c r="AL61" s="281"/>
      <c r="AM61" s="281"/>
      <c r="AN61" s="281"/>
      <c r="AO61" s="281"/>
      <c r="AP61" s="281"/>
      <c r="AQ61" s="281"/>
      <c r="AR61" s="281"/>
      <c r="AS61" s="281"/>
      <c r="AT61" s="281"/>
      <c r="AU61" s="281"/>
      <c r="AV61" s="281"/>
      <c r="AW61" s="281"/>
      <c r="AX61" s="281"/>
      <c r="AY61" s="281"/>
      <c r="AZ61" s="281"/>
    </row>
    <row r="62" spans="1:52" x14ac:dyDescent="0.3">
      <c r="A62" s="281"/>
      <c r="B62" s="285"/>
      <c r="C62" s="285"/>
      <c r="D62" s="285"/>
      <c r="E62" s="285"/>
      <c r="F62" s="285"/>
      <c r="G62" s="285"/>
      <c r="H62" s="281"/>
      <c r="I62" s="281"/>
      <c r="J62" s="281"/>
      <c r="K62" s="281"/>
      <c r="L62" s="281"/>
      <c r="M62" s="281"/>
      <c r="N62" s="281"/>
      <c r="O62" s="281"/>
      <c r="P62" s="281"/>
      <c r="Q62" s="281"/>
      <c r="R62" s="281"/>
      <c r="S62" s="281"/>
      <c r="T62" s="281"/>
      <c r="U62" s="281"/>
      <c r="V62" s="281"/>
      <c r="W62" s="281"/>
      <c r="X62" s="281"/>
      <c r="Y62" s="281"/>
      <c r="Z62" s="281"/>
      <c r="AA62" s="281"/>
      <c r="AB62" s="281"/>
      <c r="AC62" s="281"/>
      <c r="AD62" s="281"/>
      <c r="AE62" s="281"/>
      <c r="AF62" s="281"/>
      <c r="AG62" s="281"/>
      <c r="AH62" s="281"/>
      <c r="AI62" s="281"/>
      <c r="AJ62" s="281"/>
      <c r="AK62" s="281"/>
      <c r="AL62" s="281"/>
      <c r="AM62" s="281"/>
      <c r="AN62" s="281"/>
      <c r="AO62" s="281"/>
      <c r="AP62" s="281"/>
      <c r="AQ62" s="281"/>
      <c r="AR62" s="281"/>
      <c r="AS62" s="281"/>
      <c r="AT62" s="281"/>
      <c r="AU62" s="281"/>
      <c r="AV62" s="281"/>
      <c r="AW62" s="281"/>
      <c r="AX62" s="281"/>
      <c r="AY62" s="281"/>
      <c r="AZ62" s="281"/>
    </row>
    <row r="63" spans="1:52" x14ac:dyDescent="0.3">
      <c r="A63" s="281"/>
      <c r="B63" s="285"/>
      <c r="C63" s="285"/>
      <c r="D63" s="285"/>
      <c r="E63" s="285"/>
      <c r="F63" s="285"/>
      <c r="G63" s="285"/>
      <c r="H63" s="281"/>
      <c r="I63" s="281"/>
      <c r="J63" s="281"/>
      <c r="K63" s="281"/>
      <c r="L63" s="281"/>
      <c r="M63" s="281"/>
      <c r="N63" s="281"/>
      <c r="O63" s="281"/>
      <c r="P63" s="281"/>
      <c r="Q63" s="281"/>
      <c r="R63" s="281"/>
      <c r="S63" s="281"/>
      <c r="T63" s="281"/>
      <c r="U63" s="281"/>
      <c r="V63" s="281"/>
      <c r="W63" s="281"/>
      <c r="X63" s="281"/>
      <c r="Y63" s="281"/>
      <c r="Z63" s="281"/>
      <c r="AA63" s="281"/>
      <c r="AB63" s="281"/>
      <c r="AC63" s="281"/>
      <c r="AD63" s="281"/>
      <c r="AE63" s="281"/>
      <c r="AF63" s="281"/>
      <c r="AG63" s="281"/>
      <c r="AH63" s="281"/>
      <c r="AI63" s="281"/>
      <c r="AJ63" s="281"/>
      <c r="AK63" s="281"/>
      <c r="AL63" s="281"/>
      <c r="AM63" s="281"/>
      <c r="AN63" s="281"/>
      <c r="AO63" s="281"/>
      <c r="AP63" s="281"/>
      <c r="AQ63" s="281"/>
      <c r="AR63" s="281"/>
      <c r="AS63" s="281"/>
      <c r="AT63" s="281"/>
      <c r="AU63" s="281"/>
      <c r="AV63" s="281"/>
      <c r="AW63" s="281"/>
      <c r="AX63" s="281"/>
      <c r="AY63" s="281"/>
      <c r="AZ63" s="281"/>
    </row>
    <row r="64" spans="1:52" x14ac:dyDescent="0.3">
      <c r="A64" s="281"/>
      <c r="B64" s="285"/>
      <c r="C64" s="285"/>
      <c r="D64" s="285"/>
      <c r="E64" s="285"/>
      <c r="F64" s="285"/>
      <c r="G64" s="285"/>
      <c r="H64" s="281"/>
      <c r="I64" s="281"/>
      <c r="J64" s="281"/>
      <c r="K64" s="281"/>
      <c r="L64" s="281"/>
      <c r="M64" s="281"/>
      <c r="N64" s="281"/>
      <c r="O64" s="281"/>
      <c r="P64" s="281"/>
      <c r="Q64" s="281"/>
      <c r="R64" s="281"/>
      <c r="S64" s="281"/>
      <c r="T64" s="281"/>
      <c r="U64" s="281"/>
      <c r="V64" s="281"/>
      <c r="W64" s="281"/>
      <c r="X64" s="281"/>
      <c r="Y64" s="281"/>
      <c r="Z64" s="281"/>
      <c r="AA64" s="281"/>
      <c r="AB64" s="281"/>
      <c r="AC64" s="281"/>
      <c r="AD64" s="281"/>
      <c r="AE64" s="281"/>
      <c r="AF64" s="281"/>
      <c r="AG64" s="281"/>
      <c r="AH64" s="281"/>
      <c r="AI64" s="281"/>
      <c r="AJ64" s="281"/>
      <c r="AK64" s="281"/>
      <c r="AL64" s="281"/>
      <c r="AM64" s="281"/>
      <c r="AN64" s="281"/>
      <c r="AO64" s="281"/>
      <c r="AP64" s="281"/>
      <c r="AQ64" s="281"/>
      <c r="AR64" s="281"/>
      <c r="AS64" s="281"/>
      <c r="AT64" s="281"/>
      <c r="AU64" s="281"/>
      <c r="AV64" s="281"/>
      <c r="AW64" s="281"/>
      <c r="AX64" s="281"/>
      <c r="AY64" s="281"/>
      <c r="AZ64" s="281"/>
    </row>
    <row r="65" spans="1:52" x14ac:dyDescent="0.3">
      <c r="A65" s="281"/>
      <c r="B65" s="285"/>
      <c r="C65" s="285"/>
      <c r="D65" s="285"/>
      <c r="E65" s="285"/>
      <c r="F65" s="285"/>
      <c r="G65" s="285"/>
      <c r="H65" s="281"/>
      <c r="I65" s="281"/>
      <c r="J65" s="281"/>
      <c r="K65" s="281"/>
      <c r="L65" s="281"/>
      <c r="M65" s="281"/>
      <c r="N65" s="281"/>
      <c r="O65" s="281"/>
      <c r="P65" s="281"/>
      <c r="Q65" s="281"/>
      <c r="R65" s="281"/>
      <c r="S65" s="281"/>
      <c r="T65" s="281"/>
      <c r="U65" s="281"/>
      <c r="V65" s="281"/>
      <c r="W65" s="281"/>
      <c r="X65" s="281"/>
      <c r="Y65" s="281"/>
      <c r="Z65" s="281"/>
      <c r="AA65" s="281"/>
      <c r="AB65" s="281"/>
      <c r="AC65" s="281"/>
      <c r="AD65" s="281"/>
      <c r="AE65" s="281"/>
      <c r="AF65" s="281"/>
      <c r="AG65" s="281"/>
      <c r="AH65" s="281"/>
      <c r="AI65" s="281"/>
      <c r="AJ65" s="281"/>
      <c r="AK65" s="281"/>
      <c r="AL65" s="281"/>
      <c r="AM65" s="281"/>
      <c r="AN65" s="281"/>
      <c r="AO65" s="281"/>
      <c r="AP65" s="281"/>
      <c r="AQ65" s="281"/>
      <c r="AR65" s="281"/>
      <c r="AS65" s="281"/>
      <c r="AT65" s="281"/>
      <c r="AU65" s="281"/>
      <c r="AV65" s="281"/>
      <c r="AW65" s="281"/>
      <c r="AX65" s="281"/>
      <c r="AY65" s="281"/>
      <c r="AZ65" s="281"/>
    </row>
    <row r="66" spans="1:52" x14ac:dyDescent="0.3">
      <c r="A66" s="281"/>
      <c r="B66" s="285"/>
      <c r="C66" s="285"/>
      <c r="D66" s="285"/>
      <c r="E66" s="285"/>
      <c r="F66" s="285"/>
      <c r="G66" s="285"/>
      <c r="H66" s="281"/>
      <c r="I66" s="281"/>
      <c r="J66" s="281"/>
      <c r="K66" s="281"/>
      <c r="L66" s="281"/>
      <c r="M66" s="281"/>
      <c r="N66" s="281"/>
      <c r="O66" s="281"/>
      <c r="P66" s="281"/>
      <c r="Q66" s="281"/>
      <c r="R66" s="281"/>
      <c r="S66" s="281"/>
      <c r="T66" s="281"/>
      <c r="U66" s="281"/>
      <c r="V66" s="281"/>
      <c r="W66" s="281"/>
      <c r="X66" s="281"/>
      <c r="Y66" s="281"/>
      <c r="Z66" s="281"/>
      <c r="AA66" s="281"/>
      <c r="AB66" s="281"/>
      <c r="AC66" s="281"/>
      <c r="AD66" s="281"/>
      <c r="AE66" s="281"/>
      <c r="AF66" s="281"/>
      <c r="AG66" s="281"/>
      <c r="AH66" s="281"/>
      <c r="AI66" s="281"/>
      <c r="AJ66" s="281"/>
      <c r="AK66" s="281"/>
      <c r="AL66" s="281"/>
      <c r="AM66" s="281"/>
      <c r="AN66" s="281"/>
      <c r="AO66" s="281"/>
      <c r="AP66" s="281"/>
      <c r="AQ66" s="281"/>
      <c r="AR66" s="281"/>
      <c r="AS66" s="281"/>
      <c r="AT66" s="281"/>
      <c r="AU66" s="281"/>
      <c r="AV66" s="281"/>
      <c r="AW66" s="281"/>
      <c r="AX66" s="281"/>
      <c r="AY66" s="281"/>
      <c r="AZ66" s="281"/>
    </row>
    <row r="67" spans="1:52" x14ac:dyDescent="0.3">
      <c r="A67" s="281"/>
      <c r="B67" s="285"/>
      <c r="C67" s="285"/>
      <c r="D67" s="285"/>
      <c r="E67" s="285"/>
      <c r="F67" s="285"/>
      <c r="G67" s="285"/>
      <c r="H67" s="281"/>
      <c r="I67" s="281"/>
      <c r="J67" s="281"/>
      <c r="K67" s="281"/>
      <c r="L67" s="281"/>
      <c r="M67" s="281"/>
      <c r="N67" s="281"/>
      <c r="O67" s="281"/>
      <c r="P67" s="281"/>
      <c r="Q67" s="281"/>
      <c r="R67" s="281"/>
      <c r="S67" s="281"/>
      <c r="T67" s="281"/>
      <c r="U67" s="281"/>
      <c r="V67" s="281"/>
      <c r="W67" s="281"/>
      <c r="X67" s="281"/>
      <c r="Y67" s="281"/>
      <c r="Z67" s="281"/>
      <c r="AA67" s="281"/>
      <c r="AB67" s="281"/>
      <c r="AC67" s="281"/>
      <c r="AD67" s="281"/>
      <c r="AE67" s="281"/>
      <c r="AF67" s="281"/>
      <c r="AG67" s="281"/>
      <c r="AH67" s="281"/>
      <c r="AI67" s="281"/>
      <c r="AJ67" s="281"/>
      <c r="AK67" s="281"/>
      <c r="AL67" s="281"/>
      <c r="AM67" s="281"/>
      <c r="AN67" s="281"/>
      <c r="AO67" s="281"/>
      <c r="AP67" s="281"/>
      <c r="AQ67" s="281"/>
      <c r="AR67" s="281"/>
      <c r="AS67" s="281"/>
      <c r="AT67" s="281"/>
      <c r="AU67" s="281"/>
      <c r="AV67" s="281"/>
      <c r="AW67" s="281"/>
      <c r="AX67" s="281"/>
      <c r="AY67" s="281"/>
      <c r="AZ67" s="281"/>
    </row>
    <row r="68" spans="1:52" x14ac:dyDescent="0.3">
      <c r="A68" s="281"/>
      <c r="B68" s="285"/>
      <c r="C68" s="285"/>
      <c r="D68" s="285"/>
      <c r="E68" s="285"/>
      <c r="F68" s="285"/>
      <c r="G68" s="285"/>
      <c r="H68" s="281"/>
      <c r="I68" s="281"/>
      <c r="J68" s="281"/>
      <c r="K68" s="281"/>
      <c r="L68" s="281"/>
      <c r="M68" s="281"/>
      <c r="N68" s="281"/>
      <c r="O68" s="281"/>
      <c r="P68" s="281"/>
      <c r="Q68" s="281"/>
      <c r="R68" s="281"/>
      <c r="S68" s="281"/>
      <c r="T68" s="281"/>
      <c r="U68" s="281"/>
      <c r="V68" s="281"/>
      <c r="W68" s="281"/>
      <c r="X68" s="281"/>
      <c r="Y68" s="281"/>
      <c r="Z68" s="281"/>
      <c r="AA68" s="281"/>
      <c r="AB68" s="281"/>
      <c r="AC68" s="281"/>
      <c r="AD68" s="281"/>
      <c r="AE68" s="281"/>
      <c r="AF68" s="281"/>
      <c r="AG68" s="281"/>
      <c r="AH68" s="281"/>
      <c r="AI68" s="281"/>
      <c r="AJ68" s="281"/>
      <c r="AK68" s="281"/>
      <c r="AL68" s="281"/>
      <c r="AM68" s="281"/>
      <c r="AN68" s="281"/>
      <c r="AO68" s="281"/>
      <c r="AP68" s="281"/>
      <c r="AQ68" s="281"/>
      <c r="AR68" s="281"/>
      <c r="AS68" s="281"/>
      <c r="AT68" s="281"/>
      <c r="AU68" s="281"/>
      <c r="AV68" s="281"/>
      <c r="AW68" s="281"/>
      <c r="AX68" s="281"/>
      <c r="AY68" s="281"/>
      <c r="AZ68" s="281"/>
    </row>
    <row r="69" spans="1:52" x14ac:dyDescent="0.3">
      <c r="A69" s="281"/>
      <c r="B69" s="285"/>
      <c r="C69" s="285"/>
      <c r="D69" s="285"/>
      <c r="E69" s="285"/>
      <c r="F69" s="285"/>
      <c r="G69" s="285"/>
      <c r="H69" s="281"/>
      <c r="I69" s="281"/>
      <c r="J69" s="281"/>
      <c r="K69" s="281"/>
      <c r="L69" s="281"/>
      <c r="M69" s="281"/>
      <c r="N69" s="281"/>
      <c r="O69" s="281"/>
      <c r="P69" s="281"/>
      <c r="Q69" s="281"/>
      <c r="R69" s="281"/>
      <c r="S69" s="281"/>
      <c r="T69" s="281"/>
      <c r="U69" s="281"/>
      <c r="V69" s="281"/>
      <c r="W69" s="281"/>
      <c r="X69" s="281"/>
      <c r="Y69" s="281"/>
      <c r="Z69" s="281"/>
      <c r="AA69" s="281"/>
      <c r="AB69" s="281"/>
      <c r="AC69" s="281"/>
      <c r="AD69" s="281"/>
      <c r="AE69" s="281"/>
      <c r="AF69" s="281"/>
      <c r="AG69" s="281"/>
      <c r="AH69" s="281"/>
      <c r="AI69" s="281"/>
      <c r="AJ69" s="281"/>
      <c r="AK69" s="281"/>
      <c r="AL69" s="281"/>
      <c r="AM69" s="281"/>
      <c r="AN69" s="281"/>
      <c r="AO69" s="281"/>
      <c r="AP69" s="281"/>
      <c r="AQ69" s="281"/>
      <c r="AR69" s="281"/>
      <c r="AS69" s="281"/>
      <c r="AT69" s="281"/>
      <c r="AU69" s="281"/>
      <c r="AV69" s="281"/>
      <c r="AW69" s="281"/>
      <c r="AX69" s="281"/>
      <c r="AY69" s="281"/>
      <c r="AZ69" s="281"/>
    </row>
    <row r="70" spans="1:52" x14ac:dyDescent="0.3">
      <c r="A70" s="281"/>
      <c r="B70" s="285"/>
      <c r="C70" s="285"/>
      <c r="D70" s="285"/>
      <c r="E70" s="285"/>
      <c r="F70" s="285"/>
      <c r="G70" s="285"/>
      <c r="H70" s="281"/>
      <c r="I70" s="281"/>
      <c r="J70" s="281"/>
      <c r="K70" s="281"/>
      <c r="L70" s="281"/>
      <c r="M70" s="281"/>
      <c r="N70" s="281"/>
      <c r="O70" s="281"/>
      <c r="P70" s="281"/>
      <c r="Q70" s="281"/>
      <c r="R70" s="281"/>
      <c r="S70" s="281"/>
      <c r="T70" s="281"/>
      <c r="U70" s="281"/>
      <c r="V70" s="281"/>
      <c r="W70" s="281"/>
      <c r="X70" s="281"/>
      <c r="Y70" s="281"/>
      <c r="Z70" s="281"/>
      <c r="AA70" s="281"/>
      <c r="AB70" s="281"/>
      <c r="AC70" s="281"/>
      <c r="AD70" s="281"/>
      <c r="AE70" s="281"/>
      <c r="AF70" s="281"/>
      <c r="AG70" s="281"/>
      <c r="AH70" s="281"/>
      <c r="AI70" s="281"/>
      <c r="AJ70" s="281"/>
      <c r="AK70" s="281"/>
      <c r="AL70" s="281"/>
      <c r="AM70" s="281"/>
      <c r="AN70" s="281"/>
      <c r="AO70" s="281"/>
      <c r="AP70" s="281"/>
      <c r="AQ70" s="281"/>
      <c r="AR70" s="281"/>
      <c r="AS70" s="281"/>
      <c r="AT70" s="281"/>
      <c r="AU70" s="281"/>
      <c r="AV70" s="281"/>
      <c r="AW70" s="281"/>
      <c r="AX70" s="281"/>
      <c r="AY70" s="281"/>
      <c r="AZ70" s="281"/>
    </row>
    <row r="71" spans="1:52" x14ac:dyDescent="0.3">
      <c r="A71" s="281"/>
      <c r="B71" s="285"/>
      <c r="C71" s="285"/>
      <c r="D71" s="285"/>
      <c r="E71" s="285"/>
      <c r="F71" s="285"/>
      <c r="G71" s="285"/>
      <c r="H71" s="281"/>
      <c r="I71" s="281"/>
      <c r="J71" s="281"/>
      <c r="K71" s="281"/>
      <c r="L71" s="281"/>
      <c r="M71" s="281"/>
      <c r="N71" s="281"/>
      <c r="O71" s="281"/>
      <c r="P71" s="281"/>
      <c r="Q71" s="281"/>
      <c r="R71" s="281"/>
      <c r="S71" s="281"/>
      <c r="T71" s="281"/>
      <c r="U71" s="281"/>
      <c r="V71" s="281"/>
      <c r="W71" s="281"/>
      <c r="X71" s="281"/>
      <c r="Y71" s="281"/>
      <c r="Z71" s="281"/>
      <c r="AA71" s="281"/>
      <c r="AB71" s="281"/>
      <c r="AC71" s="281"/>
      <c r="AD71" s="281"/>
      <c r="AE71" s="281"/>
      <c r="AF71" s="281"/>
      <c r="AG71" s="281"/>
      <c r="AH71" s="281"/>
      <c r="AI71" s="281"/>
      <c r="AJ71" s="281"/>
      <c r="AK71" s="281"/>
      <c r="AL71" s="281"/>
      <c r="AM71" s="281"/>
      <c r="AN71" s="281"/>
      <c r="AO71" s="281"/>
      <c r="AP71" s="281"/>
      <c r="AQ71" s="281"/>
      <c r="AR71" s="281"/>
      <c r="AS71" s="281"/>
      <c r="AT71" s="281"/>
      <c r="AU71" s="281"/>
      <c r="AV71" s="281"/>
      <c r="AW71" s="281"/>
      <c r="AX71" s="281"/>
      <c r="AY71" s="281"/>
      <c r="AZ71" s="281"/>
    </row>
    <row r="72" spans="1:52" x14ac:dyDescent="0.3">
      <c r="A72" s="281"/>
      <c r="B72" s="285"/>
      <c r="C72" s="285"/>
      <c r="D72" s="285"/>
      <c r="E72" s="285"/>
      <c r="F72" s="285"/>
      <c r="G72" s="285"/>
      <c r="H72" s="281"/>
      <c r="I72" s="281"/>
      <c r="J72" s="281"/>
      <c r="K72" s="281"/>
      <c r="L72" s="281"/>
      <c r="M72" s="281"/>
      <c r="N72" s="281"/>
      <c r="O72" s="281"/>
      <c r="P72" s="281"/>
      <c r="Q72" s="281"/>
      <c r="R72" s="281"/>
      <c r="S72" s="281"/>
      <c r="T72" s="281"/>
      <c r="U72" s="281"/>
      <c r="V72" s="281"/>
      <c r="W72" s="281"/>
      <c r="X72" s="281"/>
      <c r="Y72" s="281"/>
      <c r="Z72" s="281"/>
      <c r="AA72" s="281"/>
      <c r="AB72" s="281"/>
      <c r="AC72" s="281"/>
      <c r="AD72" s="281"/>
      <c r="AE72" s="281"/>
      <c r="AF72" s="281"/>
      <c r="AG72" s="281"/>
      <c r="AH72" s="281"/>
      <c r="AI72" s="281"/>
      <c r="AJ72" s="281"/>
      <c r="AK72" s="281"/>
      <c r="AL72" s="281"/>
      <c r="AM72" s="281"/>
      <c r="AN72" s="281"/>
      <c r="AO72" s="281"/>
      <c r="AP72" s="281"/>
      <c r="AQ72" s="281"/>
      <c r="AR72" s="281"/>
      <c r="AS72" s="281"/>
      <c r="AT72" s="281"/>
      <c r="AU72" s="281"/>
      <c r="AV72" s="281"/>
      <c r="AW72" s="281"/>
      <c r="AX72" s="281"/>
      <c r="AY72" s="281"/>
      <c r="AZ72" s="281"/>
    </row>
    <row r="73" spans="1:52" x14ac:dyDescent="0.3">
      <c r="A73" s="281"/>
      <c r="B73" s="285"/>
      <c r="C73" s="285"/>
      <c r="D73" s="285"/>
      <c r="E73" s="285"/>
      <c r="F73" s="285"/>
      <c r="G73" s="285"/>
      <c r="H73" s="281"/>
      <c r="I73" s="281"/>
      <c r="J73" s="281"/>
      <c r="K73" s="281"/>
      <c r="L73" s="281"/>
      <c r="M73" s="281"/>
      <c r="N73" s="281"/>
      <c r="O73" s="281"/>
      <c r="P73" s="281"/>
      <c r="Q73" s="281"/>
      <c r="R73" s="281"/>
      <c r="S73" s="281"/>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1"/>
      <c r="AY73" s="281"/>
      <c r="AZ73" s="281"/>
    </row>
    <row r="74" spans="1:52" x14ac:dyDescent="0.3">
      <c r="A74" s="281"/>
      <c r="B74" s="285"/>
      <c r="C74" s="285"/>
      <c r="D74" s="285"/>
      <c r="E74" s="285"/>
      <c r="F74" s="285"/>
      <c r="G74" s="285"/>
      <c r="H74" s="281"/>
      <c r="I74" s="281"/>
      <c r="J74" s="281"/>
      <c r="K74" s="281"/>
      <c r="L74" s="281"/>
      <c r="M74" s="281"/>
      <c r="N74" s="281"/>
      <c r="O74" s="281"/>
      <c r="P74" s="281"/>
      <c r="Q74" s="281"/>
      <c r="R74" s="281"/>
      <c r="S74" s="281"/>
      <c r="T74" s="281"/>
      <c r="U74" s="281"/>
      <c r="V74" s="281"/>
      <c r="W74" s="281"/>
      <c r="X74" s="281"/>
      <c r="Y74" s="281"/>
      <c r="Z74" s="281"/>
      <c r="AA74" s="281"/>
      <c r="AB74" s="281"/>
      <c r="AC74" s="281"/>
      <c r="AD74" s="281"/>
      <c r="AE74" s="281"/>
      <c r="AF74" s="281"/>
      <c r="AG74" s="281"/>
      <c r="AH74" s="281"/>
      <c r="AI74" s="281"/>
      <c r="AJ74" s="281"/>
      <c r="AK74" s="281"/>
      <c r="AL74" s="281"/>
      <c r="AM74" s="281"/>
      <c r="AN74" s="281"/>
      <c r="AO74" s="281"/>
      <c r="AP74" s="281"/>
      <c r="AQ74" s="281"/>
      <c r="AR74" s="281"/>
      <c r="AS74" s="281"/>
      <c r="AT74" s="281"/>
      <c r="AU74" s="281"/>
      <c r="AV74" s="281"/>
      <c r="AW74" s="281"/>
      <c r="AX74" s="281"/>
      <c r="AY74" s="281"/>
      <c r="AZ74" s="281"/>
    </row>
    <row r="75" spans="1:52" x14ac:dyDescent="0.3">
      <c r="A75" s="281"/>
      <c r="B75" s="285"/>
      <c r="C75" s="285"/>
      <c r="D75" s="285"/>
      <c r="E75" s="285"/>
      <c r="F75" s="285"/>
      <c r="G75" s="285"/>
      <c r="H75" s="281"/>
      <c r="I75" s="281"/>
      <c r="J75" s="281"/>
      <c r="K75" s="281"/>
      <c r="L75" s="281"/>
      <c r="M75" s="281"/>
      <c r="N75" s="281"/>
      <c r="O75" s="281"/>
      <c r="P75" s="281"/>
      <c r="Q75" s="281"/>
      <c r="R75" s="281"/>
      <c r="S75" s="281"/>
      <c r="T75" s="281"/>
      <c r="U75" s="281"/>
      <c r="V75" s="281"/>
      <c r="W75" s="281"/>
      <c r="X75" s="281"/>
      <c r="Y75" s="281"/>
      <c r="Z75" s="281"/>
      <c r="AA75" s="281"/>
      <c r="AB75" s="281"/>
      <c r="AC75" s="281"/>
      <c r="AD75" s="281"/>
      <c r="AE75" s="281"/>
      <c r="AF75" s="281"/>
      <c r="AG75" s="281"/>
      <c r="AH75" s="281"/>
      <c r="AI75" s="281"/>
      <c r="AJ75" s="281"/>
      <c r="AK75" s="281"/>
      <c r="AL75" s="281"/>
      <c r="AM75" s="281"/>
      <c r="AN75" s="281"/>
      <c r="AO75" s="281"/>
      <c r="AP75" s="281"/>
      <c r="AQ75" s="281"/>
      <c r="AR75" s="281"/>
      <c r="AS75" s="281"/>
      <c r="AT75" s="281"/>
      <c r="AU75" s="281"/>
      <c r="AV75" s="281"/>
      <c r="AW75" s="281"/>
      <c r="AX75" s="281"/>
      <c r="AY75" s="281"/>
      <c r="AZ75" s="281"/>
    </row>
    <row r="76" spans="1:52" x14ac:dyDescent="0.3">
      <c r="A76" s="281"/>
      <c r="B76" s="285"/>
      <c r="C76" s="285"/>
      <c r="D76" s="285"/>
      <c r="E76" s="285"/>
      <c r="F76" s="285"/>
      <c r="G76" s="285"/>
      <c r="H76" s="281"/>
      <c r="I76" s="281"/>
      <c r="J76" s="281"/>
      <c r="K76" s="281"/>
      <c r="L76" s="281"/>
      <c r="M76" s="281"/>
      <c r="N76" s="281"/>
      <c r="O76" s="281"/>
      <c r="P76" s="281"/>
      <c r="Q76" s="281"/>
      <c r="R76" s="281"/>
      <c r="S76" s="281"/>
      <c r="T76" s="281"/>
      <c r="U76" s="281"/>
      <c r="V76" s="281"/>
      <c r="W76" s="281"/>
      <c r="X76" s="281"/>
      <c r="Y76" s="281"/>
      <c r="Z76" s="281"/>
      <c r="AA76" s="281"/>
      <c r="AB76" s="281"/>
      <c r="AC76" s="281"/>
      <c r="AD76" s="281"/>
      <c r="AE76" s="281"/>
      <c r="AF76" s="281"/>
      <c r="AG76" s="281"/>
      <c r="AH76" s="281"/>
      <c r="AI76" s="281"/>
      <c r="AJ76" s="281"/>
      <c r="AK76" s="281"/>
      <c r="AL76" s="281"/>
      <c r="AM76" s="281"/>
      <c r="AN76" s="281"/>
      <c r="AO76" s="281"/>
      <c r="AP76" s="281"/>
      <c r="AQ76" s="281"/>
      <c r="AR76" s="281"/>
      <c r="AS76" s="281"/>
      <c r="AT76" s="281"/>
      <c r="AU76" s="281"/>
      <c r="AV76" s="281"/>
      <c r="AW76" s="281"/>
      <c r="AX76" s="281"/>
      <c r="AY76" s="281"/>
      <c r="AZ76" s="281"/>
    </row>
    <row r="77" spans="1:52" x14ac:dyDescent="0.3">
      <c r="A77" s="281"/>
      <c r="B77" s="285"/>
      <c r="C77" s="285"/>
      <c r="D77" s="285"/>
      <c r="E77" s="285"/>
      <c r="F77" s="285"/>
      <c r="G77" s="285"/>
      <c r="H77" s="281"/>
      <c r="I77" s="281"/>
      <c r="J77" s="281"/>
      <c r="K77" s="281"/>
      <c r="L77" s="281"/>
      <c r="M77" s="281"/>
      <c r="N77" s="281"/>
      <c r="O77" s="281"/>
      <c r="P77" s="281"/>
      <c r="Q77" s="281"/>
      <c r="R77" s="281"/>
      <c r="S77" s="281"/>
      <c r="T77" s="281"/>
      <c r="U77" s="281"/>
      <c r="V77" s="281"/>
      <c r="W77" s="281"/>
      <c r="X77" s="281"/>
      <c r="Y77" s="281"/>
      <c r="Z77" s="281"/>
      <c r="AA77" s="281"/>
      <c r="AB77" s="281"/>
      <c r="AC77" s="281"/>
      <c r="AD77" s="281"/>
      <c r="AE77" s="281"/>
      <c r="AF77" s="281"/>
      <c r="AG77" s="281"/>
      <c r="AH77" s="281"/>
      <c r="AI77" s="281"/>
      <c r="AJ77" s="281"/>
      <c r="AK77" s="281"/>
      <c r="AL77" s="281"/>
      <c r="AM77" s="281"/>
      <c r="AN77" s="281"/>
      <c r="AO77" s="281"/>
      <c r="AP77" s="281"/>
      <c r="AQ77" s="281"/>
      <c r="AR77" s="281"/>
      <c r="AS77" s="281"/>
      <c r="AT77" s="281"/>
      <c r="AU77" s="281"/>
      <c r="AV77" s="281"/>
      <c r="AW77" s="281"/>
      <c r="AX77" s="281"/>
      <c r="AY77" s="281"/>
      <c r="AZ77" s="281"/>
    </row>
    <row r="78" spans="1:52" x14ac:dyDescent="0.3">
      <c r="A78" s="281"/>
      <c r="B78" s="285"/>
      <c r="C78" s="285"/>
      <c r="D78" s="285"/>
      <c r="E78" s="285"/>
      <c r="F78" s="285"/>
      <c r="G78" s="285"/>
      <c r="H78" s="281"/>
      <c r="I78" s="281"/>
      <c r="J78" s="281"/>
      <c r="K78" s="281"/>
      <c r="L78" s="281"/>
      <c r="M78" s="281"/>
      <c r="N78" s="281"/>
      <c r="O78" s="281"/>
      <c r="P78" s="281"/>
      <c r="Q78" s="281"/>
      <c r="R78" s="281"/>
      <c r="S78" s="281"/>
      <c r="T78" s="281"/>
      <c r="U78" s="281"/>
      <c r="V78" s="281"/>
      <c r="W78" s="281"/>
      <c r="X78" s="281"/>
      <c r="Y78" s="281"/>
      <c r="Z78" s="281"/>
      <c r="AA78" s="281"/>
      <c r="AB78" s="281"/>
      <c r="AC78" s="281"/>
      <c r="AD78" s="281"/>
      <c r="AE78" s="281"/>
      <c r="AF78" s="281"/>
      <c r="AG78" s="281"/>
      <c r="AH78" s="281"/>
      <c r="AI78" s="281"/>
      <c r="AJ78" s="281"/>
      <c r="AK78" s="281"/>
      <c r="AL78" s="281"/>
      <c r="AM78" s="281"/>
      <c r="AN78" s="281"/>
      <c r="AO78" s="281"/>
      <c r="AP78" s="281"/>
      <c r="AQ78" s="281"/>
      <c r="AR78" s="281"/>
      <c r="AS78" s="281"/>
      <c r="AT78" s="281"/>
      <c r="AU78" s="281"/>
      <c r="AV78" s="281"/>
      <c r="AW78" s="281"/>
      <c r="AX78" s="281"/>
      <c r="AY78" s="281"/>
      <c r="AZ78" s="281"/>
    </row>
    <row r="79" spans="1:52" x14ac:dyDescent="0.3">
      <c r="A79" s="281"/>
      <c r="B79" s="285"/>
      <c r="C79" s="285"/>
      <c r="D79" s="285"/>
      <c r="E79" s="285"/>
      <c r="F79" s="285"/>
      <c r="G79" s="285"/>
      <c r="H79" s="281"/>
      <c r="I79" s="281"/>
      <c r="J79" s="281"/>
      <c r="K79" s="281"/>
      <c r="L79" s="281"/>
      <c r="M79" s="281"/>
      <c r="N79" s="281"/>
      <c r="O79" s="281"/>
      <c r="P79" s="281"/>
      <c r="Q79" s="281"/>
      <c r="R79" s="281"/>
      <c r="S79" s="281"/>
      <c r="T79" s="281"/>
      <c r="U79" s="281"/>
      <c r="V79" s="281"/>
      <c r="W79" s="281"/>
      <c r="X79" s="281"/>
      <c r="Y79" s="281"/>
      <c r="Z79" s="281"/>
      <c r="AA79" s="281"/>
      <c r="AB79" s="281"/>
      <c r="AC79" s="281"/>
      <c r="AD79" s="281"/>
      <c r="AE79" s="281"/>
      <c r="AF79" s="281"/>
      <c r="AG79" s="281"/>
      <c r="AH79" s="281"/>
      <c r="AI79" s="281"/>
      <c r="AJ79" s="281"/>
      <c r="AK79" s="281"/>
      <c r="AL79" s="281"/>
      <c r="AM79" s="281"/>
      <c r="AN79" s="281"/>
      <c r="AO79" s="281"/>
      <c r="AP79" s="281"/>
      <c r="AQ79" s="281"/>
      <c r="AR79" s="281"/>
      <c r="AS79" s="281"/>
      <c r="AT79" s="281"/>
      <c r="AU79" s="281"/>
      <c r="AV79" s="281"/>
      <c r="AW79" s="281"/>
      <c r="AX79" s="281"/>
      <c r="AY79" s="281"/>
      <c r="AZ79" s="281"/>
    </row>
    <row r="80" spans="1:52" x14ac:dyDescent="0.3">
      <c r="A80" s="281"/>
      <c r="B80" s="285"/>
      <c r="C80" s="285"/>
      <c r="D80" s="285"/>
      <c r="E80" s="285"/>
      <c r="F80" s="285"/>
      <c r="G80" s="285"/>
      <c r="H80" s="281"/>
      <c r="I80" s="281"/>
      <c r="J80" s="281"/>
      <c r="K80" s="281"/>
      <c r="L80" s="281"/>
      <c r="M80" s="281"/>
      <c r="N80" s="281"/>
      <c r="O80" s="281"/>
      <c r="P80" s="281"/>
      <c r="Q80" s="281"/>
      <c r="R80" s="281"/>
      <c r="S80" s="281"/>
      <c r="T80" s="281"/>
      <c r="U80" s="281"/>
      <c r="V80" s="281"/>
      <c r="W80" s="281"/>
      <c r="X80" s="281"/>
      <c r="Y80" s="281"/>
      <c r="Z80" s="281"/>
      <c r="AA80" s="281"/>
      <c r="AB80" s="281"/>
      <c r="AC80" s="281"/>
      <c r="AD80" s="281"/>
      <c r="AE80" s="281"/>
      <c r="AF80" s="281"/>
      <c r="AG80" s="281"/>
      <c r="AH80" s="281"/>
      <c r="AI80" s="281"/>
      <c r="AJ80" s="281"/>
      <c r="AK80" s="281"/>
      <c r="AL80" s="281"/>
      <c r="AM80" s="281"/>
      <c r="AN80" s="281"/>
      <c r="AO80" s="281"/>
      <c r="AP80" s="281"/>
      <c r="AQ80" s="281"/>
      <c r="AR80" s="281"/>
      <c r="AS80" s="281"/>
      <c r="AT80" s="281"/>
      <c r="AU80" s="281"/>
      <c r="AV80" s="281"/>
      <c r="AW80" s="281"/>
      <c r="AX80" s="281"/>
      <c r="AY80" s="281"/>
      <c r="AZ80" s="281"/>
    </row>
    <row r="81" spans="1:52" x14ac:dyDescent="0.3">
      <c r="A81" s="281"/>
      <c r="B81" s="285"/>
      <c r="C81" s="285"/>
      <c r="D81" s="285"/>
      <c r="E81" s="285"/>
      <c r="F81" s="285"/>
      <c r="G81" s="285"/>
      <c r="H81" s="281"/>
      <c r="I81" s="281"/>
      <c r="J81" s="281"/>
      <c r="K81" s="281"/>
      <c r="L81" s="281"/>
      <c r="M81" s="281"/>
      <c r="N81" s="281"/>
      <c r="O81" s="281"/>
      <c r="P81" s="281"/>
      <c r="Q81" s="281"/>
      <c r="R81" s="281"/>
      <c r="S81" s="281"/>
      <c r="T81" s="281"/>
      <c r="U81" s="281"/>
      <c r="V81" s="281"/>
      <c r="W81" s="281"/>
      <c r="X81" s="281"/>
      <c r="Y81" s="281"/>
      <c r="Z81" s="281"/>
      <c r="AA81" s="281"/>
      <c r="AB81" s="281"/>
      <c r="AC81" s="281"/>
      <c r="AD81" s="281"/>
      <c r="AE81" s="281"/>
      <c r="AF81" s="281"/>
      <c r="AG81" s="281"/>
      <c r="AH81" s="281"/>
      <c r="AI81" s="281"/>
      <c r="AJ81" s="281"/>
      <c r="AK81" s="281"/>
      <c r="AL81" s="281"/>
      <c r="AM81" s="281"/>
      <c r="AN81" s="281"/>
      <c r="AO81" s="281"/>
      <c r="AP81" s="281"/>
      <c r="AQ81" s="281"/>
      <c r="AR81" s="281"/>
      <c r="AS81" s="281"/>
      <c r="AT81" s="281"/>
      <c r="AU81" s="281"/>
      <c r="AV81" s="281"/>
      <c r="AW81" s="281"/>
      <c r="AX81" s="281"/>
      <c r="AY81" s="281"/>
      <c r="AZ81" s="281"/>
    </row>
    <row r="82" spans="1:52" x14ac:dyDescent="0.3">
      <c r="A82" s="281"/>
      <c r="B82" s="285"/>
      <c r="C82" s="285"/>
      <c r="D82" s="285"/>
      <c r="E82" s="285"/>
      <c r="F82" s="285"/>
      <c r="G82" s="285"/>
      <c r="H82" s="281"/>
      <c r="I82" s="281"/>
      <c r="J82" s="281"/>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1"/>
      <c r="AK82" s="281"/>
      <c r="AL82" s="281"/>
      <c r="AM82" s="281"/>
      <c r="AN82" s="281"/>
      <c r="AO82" s="281"/>
      <c r="AP82" s="281"/>
      <c r="AQ82" s="281"/>
      <c r="AR82" s="281"/>
      <c r="AS82" s="281"/>
      <c r="AT82" s="281"/>
      <c r="AU82" s="281"/>
      <c r="AV82" s="281"/>
      <c r="AW82" s="281"/>
      <c r="AX82" s="281"/>
      <c r="AY82" s="281"/>
      <c r="AZ82" s="281"/>
    </row>
    <row r="83" spans="1:52" x14ac:dyDescent="0.3">
      <c r="A83" s="281"/>
      <c r="B83" s="285"/>
      <c r="C83" s="285"/>
      <c r="D83" s="285"/>
      <c r="E83" s="285"/>
      <c r="F83" s="285"/>
      <c r="G83" s="285"/>
      <c r="H83" s="281"/>
      <c r="I83" s="281"/>
      <c r="J83" s="281"/>
      <c r="K83" s="281"/>
      <c r="L83" s="281"/>
      <c r="M83" s="281"/>
      <c r="N83" s="281"/>
      <c r="O83" s="281"/>
      <c r="P83" s="281"/>
      <c r="Q83" s="281"/>
      <c r="R83" s="281"/>
      <c r="S83" s="281"/>
      <c r="T83" s="281"/>
      <c r="U83" s="281"/>
      <c r="V83" s="281"/>
      <c r="W83" s="281"/>
      <c r="X83" s="281"/>
      <c r="Y83" s="281"/>
      <c r="Z83" s="281"/>
      <c r="AA83" s="281"/>
      <c r="AB83" s="281"/>
      <c r="AC83" s="281"/>
      <c r="AD83" s="281"/>
      <c r="AE83" s="281"/>
      <c r="AF83" s="281"/>
      <c r="AG83" s="281"/>
      <c r="AH83" s="281"/>
      <c r="AI83" s="281"/>
      <c r="AJ83" s="281"/>
      <c r="AK83" s="281"/>
      <c r="AL83" s="281"/>
      <c r="AM83" s="281"/>
      <c r="AN83" s="281"/>
      <c r="AO83" s="281"/>
      <c r="AP83" s="281"/>
      <c r="AQ83" s="281"/>
      <c r="AR83" s="281"/>
      <c r="AS83" s="281"/>
      <c r="AT83" s="281"/>
      <c r="AU83" s="281"/>
      <c r="AV83" s="281"/>
      <c r="AW83" s="281"/>
      <c r="AX83" s="281"/>
      <c r="AY83" s="281"/>
      <c r="AZ83" s="281"/>
    </row>
    <row r="84" spans="1:52" x14ac:dyDescent="0.3">
      <c r="A84" s="281"/>
      <c r="B84" s="285"/>
      <c r="C84" s="285"/>
      <c r="D84" s="285"/>
      <c r="E84" s="285"/>
      <c r="F84" s="285"/>
      <c r="G84" s="285"/>
      <c r="H84" s="281"/>
      <c r="I84" s="281"/>
      <c r="J84" s="281"/>
      <c r="K84" s="281"/>
      <c r="L84" s="281"/>
      <c r="M84" s="281"/>
      <c r="N84" s="281"/>
      <c r="O84" s="281"/>
      <c r="P84" s="281"/>
      <c r="Q84" s="281"/>
      <c r="R84" s="281"/>
      <c r="S84" s="281"/>
      <c r="T84" s="281"/>
      <c r="U84" s="281"/>
      <c r="V84" s="281"/>
      <c r="W84" s="281"/>
      <c r="X84" s="281"/>
      <c r="Y84" s="281"/>
      <c r="Z84" s="281"/>
      <c r="AA84" s="281"/>
      <c r="AB84" s="281"/>
      <c r="AC84" s="281"/>
      <c r="AD84" s="281"/>
      <c r="AE84" s="281"/>
      <c r="AF84" s="281"/>
      <c r="AG84" s="281"/>
      <c r="AH84" s="281"/>
      <c r="AI84" s="281"/>
      <c r="AJ84" s="281"/>
      <c r="AK84" s="281"/>
      <c r="AL84" s="281"/>
      <c r="AM84" s="281"/>
      <c r="AN84" s="281"/>
      <c r="AO84" s="281"/>
      <c r="AP84" s="281"/>
      <c r="AQ84" s="281"/>
      <c r="AR84" s="281"/>
      <c r="AS84" s="281"/>
      <c r="AT84" s="281"/>
      <c r="AU84" s="281"/>
      <c r="AV84" s="281"/>
      <c r="AW84" s="281"/>
      <c r="AX84" s="281"/>
      <c r="AY84" s="281"/>
      <c r="AZ84" s="281"/>
    </row>
    <row r="85" spans="1:52" x14ac:dyDescent="0.3">
      <c r="A85" s="281"/>
      <c r="B85" s="285"/>
      <c r="C85" s="285"/>
      <c r="D85" s="285"/>
      <c r="E85" s="285"/>
      <c r="F85" s="285"/>
      <c r="G85" s="285"/>
      <c r="H85" s="281"/>
      <c r="I85" s="281"/>
      <c r="J85" s="281"/>
      <c r="K85" s="281"/>
      <c r="L85" s="281"/>
      <c r="M85" s="281"/>
      <c r="N85" s="281"/>
      <c r="O85" s="281"/>
      <c r="P85" s="281"/>
      <c r="Q85" s="281"/>
      <c r="R85" s="281"/>
      <c r="S85" s="281"/>
      <c r="T85" s="281"/>
      <c r="U85" s="281"/>
      <c r="V85" s="281"/>
      <c r="W85" s="281"/>
      <c r="X85" s="281"/>
      <c r="Y85" s="281"/>
      <c r="Z85" s="281"/>
      <c r="AA85" s="281"/>
      <c r="AB85" s="281"/>
      <c r="AC85" s="281"/>
      <c r="AD85" s="281"/>
      <c r="AE85" s="281"/>
      <c r="AF85" s="281"/>
      <c r="AG85" s="281"/>
      <c r="AH85" s="281"/>
      <c r="AI85" s="281"/>
      <c r="AJ85" s="281"/>
      <c r="AK85" s="281"/>
      <c r="AL85" s="281"/>
      <c r="AM85" s="281"/>
      <c r="AN85" s="281"/>
      <c r="AO85" s="281"/>
      <c r="AP85" s="281"/>
      <c r="AQ85" s="281"/>
      <c r="AR85" s="281"/>
      <c r="AS85" s="281"/>
      <c r="AT85" s="281"/>
      <c r="AU85" s="281"/>
      <c r="AV85" s="281"/>
      <c r="AW85" s="281"/>
      <c r="AX85" s="281"/>
      <c r="AY85" s="281"/>
      <c r="AZ85" s="281"/>
    </row>
    <row r="86" spans="1:52" x14ac:dyDescent="0.3">
      <c r="A86" s="281"/>
      <c r="B86" s="285"/>
      <c r="C86" s="285"/>
      <c r="D86" s="285"/>
      <c r="E86" s="285"/>
      <c r="F86" s="285"/>
      <c r="G86" s="285"/>
      <c r="H86" s="281"/>
      <c r="I86" s="281"/>
      <c r="J86" s="281"/>
      <c r="K86" s="281"/>
      <c r="L86" s="281"/>
      <c r="M86" s="281"/>
      <c r="N86" s="281"/>
      <c r="O86" s="281"/>
      <c r="P86" s="281"/>
      <c r="Q86" s="281"/>
      <c r="R86" s="281"/>
      <c r="S86" s="281"/>
      <c r="T86" s="281"/>
      <c r="U86" s="281"/>
      <c r="V86" s="281"/>
      <c r="W86" s="281"/>
      <c r="X86" s="281"/>
      <c r="Y86" s="281"/>
      <c r="Z86" s="281"/>
      <c r="AA86" s="281"/>
      <c r="AB86" s="281"/>
      <c r="AC86" s="281"/>
      <c r="AD86" s="281"/>
      <c r="AE86" s="281"/>
      <c r="AF86" s="281"/>
      <c r="AG86" s="281"/>
      <c r="AH86" s="281"/>
      <c r="AI86" s="281"/>
      <c r="AJ86" s="281"/>
      <c r="AK86" s="281"/>
      <c r="AL86" s="281"/>
      <c r="AM86" s="281"/>
      <c r="AN86" s="281"/>
      <c r="AO86" s="281"/>
      <c r="AP86" s="281"/>
      <c r="AQ86" s="281"/>
      <c r="AR86" s="281"/>
      <c r="AS86" s="281"/>
      <c r="AT86" s="281"/>
      <c r="AU86" s="281"/>
      <c r="AV86" s="281"/>
      <c r="AW86" s="281"/>
      <c r="AX86" s="281"/>
      <c r="AY86" s="281"/>
      <c r="AZ86" s="281"/>
    </row>
    <row r="87" spans="1:52" x14ac:dyDescent="0.3">
      <c r="A87" s="281"/>
      <c r="B87" s="285"/>
      <c r="C87" s="285"/>
      <c r="D87" s="285"/>
      <c r="E87" s="285"/>
      <c r="F87" s="285"/>
      <c r="G87" s="285"/>
      <c r="H87" s="281"/>
      <c r="I87" s="281"/>
      <c r="J87" s="281"/>
      <c r="K87" s="281"/>
      <c r="L87" s="281"/>
      <c r="M87" s="281"/>
      <c r="N87" s="281"/>
      <c r="O87" s="281"/>
      <c r="P87" s="281"/>
      <c r="Q87" s="281"/>
      <c r="R87" s="281"/>
      <c r="S87" s="281"/>
      <c r="T87" s="281"/>
      <c r="U87" s="281"/>
      <c r="V87" s="281"/>
      <c r="W87" s="281"/>
      <c r="X87" s="281"/>
      <c r="Y87" s="281"/>
      <c r="Z87" s="281"/>
      <c r="AA87" s="281"/>
      <c r="AB87" s="281"/>
      <c r="AC87" s="281"/>
      <c r="AD87" s="281"/>
      <c r="AE87" s="281"/>
      <c r="AF87" s="281"/>
      <c r="AG87" s="281"/>
      <c r="AH87" s="281"/>
      <c r="AI87" s="281"/>
      <c r="AJ87" s="281"/>
      <c r="AK87" s="281"/>
      <c r="AL87" s="281"/>
      <c r="AM87" s="281"/>
      <c r="AN87" s="281"/>
      <c r="AO87" s="281"/>
      <c r="AP87" s="281"/>
      <c r="AQ87" s="281"/>
      <c r="AR87" s="281"/>
      <c r="AS87" s="281"/>
      <c r="AT87" s="281"/>
      <c r="AU87" s="281"/>
      <c r="AV87" s="281"/>
      <c r="AW87" s="281"/>
      <c r="AX87" s="281"/>
      <c r="AY87" s="281"/>
      <c r="AZ87" s="281"/>
    </row>
    <row r="88" spans="1:52" x14ac:dyDescent="0.3">
      <c r="A88" s="281"/>
      <c r="B88" s="285"/>
      <c r="C88" s="285"/>
      <c r="D88" s="285"/>
      <c r="E88" s="285"/>
      <c r="F88" s="285"/>
      <c r="G88" s="285"/>
      <c r="H88" s="281"/>
      <c r="I88" s="281"/>
      <c r="J88" s="281"/>
      <c r="K88" s="281"/>
      <c r="L88" s="281"/>
      <c r="M88" s="281"/>
      <c r="N88" s="281"/>
      <c r="O88" s="281"/>
      <c r="P88" s="281"/>
      <c r="Q88" s="281"/>
      <c r="R88" s="281"/>
      <c r="S88" s="281"/>
      <c r="T88" s="281"/>
      <c r="U88" s="281"/>
      <c r="V88" s="281"/>
      <c r="W88" s="281"/>
      <c r="X88" s="281"/>
      <c r="Y88" s="281"/>
      <c r="Z88" s="281"/>
      <c r="AA88" s="281"/>
      <c r="AB88" s="281"/>
      <c r="AC88" s="281"/>
      <c r="AD88" s="281"/>
      <c r="AE88" s="281"/>
      <c r="AF88" s="281"/>
      <c r="AG88" s="281"/>
      <c r="AH88" s="281"/>
      <c r="AI88" s="281"/>
      <c r="AJ88" s="281"/>
      <c r="AK88" s="281"/>
      <c r="AL88" s="281"/>
      <c r="AM88" s="281"/>
      <c r="AN88" s="281"/>
      <c r="AO88" s="281"/>
      <c r="AP88" s="281"/>
      <c r="AQ88" s="281"/>
      <c r="AR88" s="281"/>
      <c r="AS88" s="281"/>
      <c r="AT88" s="281"/>
      <c r="AU88" s="281"/>
      <c r="AV88" s="281"/>
      <c r="AW88" s="281"/>
      <c r="AX88" s="281"/>
      <c r="AY88" s="281"/>
      <c r="AZ88" s="281"/>
    </row>
    <row r="89" spans="1:52" x14ac:dyDescent="0.3">
      <c r="A89" s="281"/>
      <c r="B89" s="285"/>
      <c r="C89" s="285"/>
      <c r="D89" s="285"/>
      <c r="E89" s="285"/>
      <c r="F89" s="285"/>
      <c r="G89" s="285"/>
      <c r="H89" s="281"/>
      <c r="I89" s="281"/>
      <c r="J89" s="281"/>
      <c r="K89" s="281"/>
      <c r="L89" s="281"/>
      <c r="M89" s="281"/>
      <c r="N89" s="281"/>
      <c r="O89" s="281"/>
      <c r="P89" s="281"/>
      <c r="Q89" s="281"/>
      <c r="R89" s="281"/>
      <c r="S89" s="281"/>
      <c r="T89" s="281"/>
      <c r="U89" s="281"/>
      <c r="V89" s="281"/>
      <c r="W89" s="281"/>
      <c r="X89" s="281"/>
      <c r="Y89" s="281"/>
      <c r="Z89" s="281"/>
      <c r="AA89" s="281"/>
      <c r="AB89" s="281"/>
      <c r="AC89" s="281"/>
      <c r="AD89" s="281"/>
      <c r="AE89" s="281"/>
      <c r="AF89" s="281"/>
      <c r="AG89" s="281"/>
      <c r="AH89" s="281"/>
      <c r="AI89" s="281"/>
      <c r="AJ89" s="281"/>
      <c r="AK89" s="281"/>
      <c r="AL89" s="281"/>
      <c r="AM89" s="281"/>
      <c r="AN89" s="281"/>
      <c r="AO89" s="281"/>
      <c r="AP89" s="281"/>
      <c r="AQ89" s="281"/>
      <c r="AR89" s="281"/>
      <c r="AS89" s="281"/>
      <c r="AT89" s="281"/>
      <c r="AU89" s="281"/>
      <c r="AV89" s="281"/>
      <c r="AW89" s="281"/>
      <c r="AX89" s="281"/>
      <c r="AY89" s="281"/>
      <c r="AZ89" s="281"/>
    </row>
    <row r="90" spans="1:52" x14ac:dyDescent="0.3">
      <c r="A90" s="281"/>
      <c r="B90" s="285"/>
      <c r="C90" s="285"/>
      <c r="D90" s="285"/>
      <c r="E90" s="285"/>
      <c r="F90" s="285"/>
      <c r="G90" s="285"/>
      <c r="H90" s="281"/>
      <c r="I90" s="281"/>
      <c r="J90" s="281"/>
      <c r="K90" s="281"/>
      <c r="L90" s="281"/>
      <c r="M90" s="281"/>
      <c r="N90" s="281"/>
      <c r="O90" s="281"/>
      <c r="P90" s="281"/>
      <c r="Q90" s="281"/>
      <c r="R90" s="281"/>
      <c r="S90" s="281"/>
      <c r="T90" s="281"/>
      <c r="U90" s="281"/>
      <c r="V90" s="281"/>
      <c r="W90" s="281"/>
      <c r="X90" s="281"/>
      <c r="Y90" s="281"/>
      <c r="Z90" s="281"/>
      <c r="AA90" s="281"/>
      <c r="AB90" s="281"/>
      <c r="AC90" s="281"/>
      <c r="AD90" s="281"/>
      <c r="AE90" s="281"/>
      <c r="AF90" s="281"/>
      <c r="AG90" s="281"/>
      <c r="AH90" s="281"/>
      <c r="AI90" s="281"/>
      <c r="AJ90" s="281"/>
      <c r="AK90" s="281"/>
      <c r="AL90" s="281"/>
      <c r="AM90" s="281"/>
      <c r="AN90" s="281"/>
      <c r="AO90" s="281"/>
      <c r="AP90" s="281"/>
      <c r="AQ90" s="281"/>
      <c r="AR90" s="281"/>
      <c r="AS90" s="281"/>
      <c r="AT90" s="281"/>
      <c r="AU90" s="281"/>
      <c r="AV90" s="281"/>
      <c r="AW90" s="281"/>
      <c r="AX90" s="281"/>
      <c r="AY90" s="281"/>
      <c r="AZ90" s="281"/>
    </row>
    <row r="91" spans="1:52" x14ac:dyDescent="0.3">
      <c r="A91" s="281"/>
      <c r="B91" s="285"/>
      <c r="C91" s="285"/>
      <c r="D91" s="285"/>
      <c r="E91" s="285"/>
      <c r="F91" s="285"/>
      <c r="G91" s="285"/>
      <c r="H91" s="281"/>
      <c r="I91" s="281"/>
      <c r="J91" s="281"/>
      <c r="K91" s="281"/>
      <c r="L91" s="281"/>
      <c r="M91" s="281"/>
      <c r="N91" s="281"/>
      <c r="O91" s="281"/>
      <c r="P91" s="281"/>
      <c r="Q91" s="281"/>
      <c r="R91" s="281"/>
      <c r="S91" s="281"/>
      <c r="T91" s="281"/>
      <c r="U91" s="281"/>
      <c r="V91" s="281"/>
      <c r="W91" s="281"/>
      <c r="X91" s="281"/>
      <c r="Y91" s="281"/>
      <c r="Z91" s="281"/>
      <c r="AA91" s="281"/>
      <c r="AB91" s="281"/>
      <c r="AC91" s="281"/>
      <c r="AD91" s="281"/>
      <c r="AE91" s="281"/>
      <c r="AF91" s="281"/>
      <c r="AG91" s="281"/>
      <c r="AH91" s="281"/>
      <c r="AI91" s="281"/>
      <c r="AJ91" s="281"/>
      <c r="AK91" s="281"/>
      <c r="AL91" s="281"/>
      <c r="AM91" s="281"/>
      <c r="AN91" s="281"/>
      <c r="AO91" s="281"/>
      <c r="AP91" s="281"/>
      <c r="AQ91" s="281"/>
      <c r="AR91" s="281"/>
      <c r="AS91" s="281"/>
      <c r="AT91" s="281"/>
      <c r="AU91" s="281"/>
      <c r="AV91" s="281"/>
      <c r="AW91" s="281"/>
      <c r="AX91" s="281"/>
      <c r="AY91" s="281"/>
      <c r="AZ91" s="281"/>
    </row>
    <row r="92" spans="1:52" x14ac:dyDescent="0.3">
      <c r="A92" s="281"/>
      <c r="B92" s="285"/>
      <c r="C92" s="285"/>
      <c r="D92" s="285"/>
      <c r="E92" s="285"/>
      <c r="F92" s="285"/>
      <c r="G92" s="285"/>
      <c r="H92" s="281"/>
      <c r="I92" s="281"/>
      <c r="J92" s="281"/>
      <c r="K92" s="281"/>
      <c r="L92" s="281"/>
      <c r="M92" s="281"/>
      <c r="N92" s="281"/>
      <c r="O92" s="281"/>
      <c r="P92" s="281"/>
      <c r="Q92" s="281"/>
      <c r="R92" s="281"/>
      <c r="S92" s="281"/>
      <c r="T92" s="281"/>
      <c r="U92" s="281"/>
      <c r="V92" s="281"/>
      <c r="W92" s="281"/>
      <c r="X92" s="281"/>
      <c r="Y92" s="281"/>
      <c r="Z92" s="281"/>
      <c r="AA92" s="281"/>
      <c r="AB92" s="281"/>
      <c r="AC92" s="281"/>
      <c r="AD92" s="281"/>
      <c r="AE92" s="281"/>
      <c r="AF92" s="281"/>
      <c r="AG92" s="281"/>
      <c r="AH92" s="281"/>
      <c r="AI92" s="281"/>
      <c r="AJ92" s="281"/>
      <c r="AK92" s="281"/>
      <c r="AL92" s="281"/>
      <c r="AM92" s="281"/>
      <c r="AN92" s="281"/>
      <c r="AO92" s="281"/>
      <c r="AP92" s="281"/>
      <c r="AQ92" s="281"/>
      <c r="AR92" s="281"/>
      <c r="AS92" s="281"/>
      <c r="AT92" s="281"/>
      <c r="AU92" s="281"/>
      <c r="AV92" s="281"/>
      <c r="AW92" s="281"/>
      <c r="AX92" s="281"/>
      <c r="AY92" s="281"/>
      <c r="AZ92" s="281"/>
    </row>
    <row r="93" spans="1:52" x14ac:dyDescent="0.3">
      <c r="A93" s="281"/>
      <c r="B93" s="285"/>
      <c r="C93" s="285"/>
      <c r="D93" s="285"/>
      <c r="E93" s="285"/>
      <c r="F93" s="285"/>
      <c r="G93" s="285"/>
      <c r="H93" s="281"/>
      <c r="I93" s="281"/>
      <c r="J93" s="281"/>
      <c r="K93" s="281"/>
      <c r="L93" s="281"/>
      <c r="M93" s="281"/>
      <c r="N93" s="281"/>
      <c r="O93" s="281"/>
      <c r="P93" s="281"/>
      <c r="Q93" s="281"/>
      <c r="R93" s="281"/>
      <c r="S93" s="281"/>
      <c r="T93" s="281"/>
      <c r="U93" s="281"/>
      <c r="V93" s="281"/>
      <c r="W93" s="281"/>
      <c r="X93" s="281"/>
      <c r="Y93" s="281"/>
      <c r="Z93" s="281"/>
      <c r="AA93" s="281"/>
      <c r="AB93" s="281"/>
      <c r="AC93" s="281"/>
      <c r="AD93" s="281"/>
      <c r="AE93" s="281"/>
      <c r="AF93" s="281"/>
      <c r="AG93" s="281"/>
      <c r="AH93" s="281"/>
      <c r="AI93" s="281"/>
      <c r="AJ93" s="281"/>
      <c r="AK93" s="281"/>
      <c r="AL93" s="281"/>
      <c r="AM93" s="281"/>
      <c r="AN93" s="281"/>
      <c r="AO93" s="281"/>
      <c r="AP93" s="281"/>
      <c r="AQ93" s="281"/>
      <c r="AR93" s="281"/>
      <c r="AS93" s="281"/>
      <c r="AT93" s="281"/>
      <c r="AU93" s="281"/>
      <c r="AV93" s="281"/>
      <c r="AW93" s="281"/>
      <c r="AX93" s="281"/>
      <c r="AY93" s="281"/>
      <c r="AZ93" s="281"/>
    </row>
    <row r="94" spans="1:52" x14ac:dyDescent="0.3">
      <c r="A94" s="281"/>
      <c r="B94" s="285"/>
      <c r="C94" s="285"/>
      <c r="D94" s="285"/>
      <c r="E94" s="285"/>
      <c r="F94" s="285"/>
      <c r="G94" s="285"/>
      <c r="H94" s="281"/>
      <c r="I94" s="281"/>
      <c r="J94" s="281"/>
      <c r="K94" s="281"/>
      <c r="L94" s="281"/>
      <c r="M94" s="281"/>
      <c r="N94" s="281"/>
      <c r="O94" s="281"/>
      <c r="P94" s="281"/>
      <c r="Q94" s="281"/>
      <c r="R94" s="281"/>
      <c r="S94" s="281"/>
      <c r="T94" s="281"/>
      <c r="U94" s="281"/>
      <c r="V94" s="281"/>
      <c r="W94" s="281"/>
      <c r="X94" s="281"/>
      <c r="Y94" s="281"/>
      <c r="Z94" s="281"/>
      <c r="AA94" s="281"/>
      <c r="AB94" s="281"/>
      <c r="AC94" s="281"/>
      <c r="AD94" s="281"/>
      <c r="AE94" s="281"/>
      <c r="AF94" s="281"/>
      <c r="AG94" s="281"/>
      <c r="AH94" s="281"/>
      <c r="AI94" s="281"/>
      <c r="AJ94" s="281"/>
      <c r="AK94" s="281"/>
      <c r="AL94" s="281"/>
      <c r="AM94" s="281"/>
      <c r="AN94" s="281"/>
      <c r="AO94" s="281"/>
      <c r="AP94" s="281"/>
      <c r="AQ94" s="281"/>
      <c r="AR94" s="281"/>
      <c r="AS94" s="281"/>
      <c r="AT94" s="281"/>
      <c r="AU94" s="281"/>
      <c r="AV94" s="281"/>
      <c r="AW94" s="281"/>
      <c r="AX94" s="281"/>
      <c r="AY94" s="281"/>
      <c r="AZ94" s="281"/>
    </row>
    <row r="95" spans="1:52" x14ac:dyDescent="0.3">
      <c r="A95" s="281"/>
      <c r="B95" s="285"/>
      <c r="C95" s="285"/>
      <c r="D95" s="285"/>
      <c r="E95" s="285"/>
      <c r="F95" s="285"/>
      <c r="G95" s="285"/>
      <c r="H95" s="281"/>
      <c r="I95" s="281"/>
      <c r="J95" s="281"/>
      <c r="K95" s="281"/>
      <c r="L95" s="281"/>
      <c r="M95" s="281"/>
      <c r="N95" s="281"/>
      <c r="O95" s="281"/>
      <c r="P95" s="281"/>
      <c r="Q95" s="281"/>
      <c r="R95" s="281"/>
      <c r="S95" s="281"/>
      <c r="T95" s="281"/>
      <c r="U95" s="281"/>
      <c r="V95" s="281"/>
      <c r="W95" s="281"/>
      <c r="X95" s="281"/>
      <c r="Y95" s="281"/>
      <c r="Z95" s="281"/>
      <c r="AA95" s="281"/>
      <c r="AB95" s="281"/>
      <c r="AC95" s="281"/>
      <c r="AD95" s="281"/>
      <c r="AE95" s="281"/>
      <c r="AF95" s="281"/>
      <c r="AG95" s="281"/>
      <c r="AH95" s="281"/>
      <c r="AI95" s="281"/>
      <c r="AJ95" s="281"/>
      <c r="AK95" s="281"/>
      <c r="AL95" s="281"/>
      <c r="AM95" s="281"/>
      <c r="AN95" s="281"/>
      <c r="AO95" s="281"/>
      <c r="AP95" s="281"/>
      <c r="AQ95" s="281"/>
      <c r="AR95" s="281"/>
      <c r="AS95" s="281"/>
      <c r="AT95" s="281"/>
      <c r="AU95" s="281"/>
      <c r="AV95" s="281"/>
      <c r="AW95" s="281"/>
      <c r="AX95" s="281"/>
      <c r="AY95" s="281"/>
      <c r="AZ95" s="281"/>
    </row>
    <row r="96" spans="1:52" x14ac:dyDescent="0.3">
      <c r="A96" s="281"/>
      <c r="B96" s="285"/>
      <c r="C96" s="285"/>
      <c r="D96" s="285"/>
      <c r="E96" s="285"/>
      <c r="F96" s="285"/>
      <c r="G96" s="285"/>
      <c r="H96" s="281"/>
      <c r="I96" s="281"/>
      <c r="J96" s="281"/>
      <c r="K96" s="281"/>
      <c r="L96" s="281"/>
      <c r="M96" s="281"/>
      <c r="N96" s="281"/>
      <c r="O96" s="281"/>
      <c r="P96" s="281"/>
      <c r="Q96" s="281"/>
      <c r="R96" s="281"/>
      <c r="S96" s="281"/>
      <c r="T96" s="281"/>
      <c r="U96" s="281"/>
      <c r="V96" s="281"/>
      <c r="W96" s="281"/>
      <c r="X96" s="281"/>
      <c r="Y96" s="281"/>
      <c r="Z96" s="281"/>
      <c r="AA96" s="281"/>
      <c r="AB96" s="281"/>
      <c r="AC96" s="281"/>
      <c r="AD96" s="281"/>
      <c r="AE96" s="281"/>
      <c r="AF96" s="281"/>
      <c r="AG96" s="281"/>
      <c r="AH96" s="281"/>
      <c r="AI96" s="281"/>
      <c r="AJ96" s="281"/>
      <c r="AK96" s="281"/>
      <c r="AL96" s="281"/>
      <c r="AM96" s="281"/>
      <c r="AN96" s="281"/>
      <c r="AO96" s="281"/>
      <c r="AP96" s="281"/>
      <c r="AQ96" s="281"/>
      <c r="AR96" s="281"/>
      <c r="AS96" s="281"/>
      <c r="AT96" s="281"/>
      <c r="AU96" s="281"/>
      <c r="AV96" s="281"/>
      <c r="AW96" s="281"/>
      <c r="AX96" s="281"/>
      <c r="AY96" s="281"/>
      <c r="AZ96" s="281"/>
    </row>
    <row r="97" spans="1:52" x14ac:dyDescent="0.3">
      <c r="A97" s="281"/>
      <c r="B97" s="285"/>
      <c r="C97" s="285"/>
      <c r="D97" s="285"/>
      <c r="E97" s="285"/>
      <c r="F97" s="285"/>
      <c r="G97" s="285"/>
      <c r="H97" s="281"/>
      <c r="I97" s="281"/>
      <c r="J97" s="281"/>
      <c r="K97" s="281"/>
      <c r="L97" s="281"/>
      <c r="M97" s="281"/>
      <c r="N97" s="281"/>
      <c r="O97" s="281"/>
      <c r="P97" s="281"/>
      <c r="Q97" s="281"/>
      <c r="R97" s="281"/>
      <c r="S97" s="281"/>
      <c r="T97" s="281"/>
      <c r="U97" s="281"/>
      <c r="V97" s="281"/>
      <c r="W97" s="281"/>
      <c r="X97" s="281"/>
      <c r="Y97" s="281"/>
      <c r="Z97" s="281"/>
      <c r="AA97" s="281"/>
      <c r="AB97" s="281"/>
      <c r="AC97" s="281"/>
      <c r="AD97" s="281"/>
      <c r="AE97" s="281"/>
      <c r="AF97" s="281"/>
      <c r="AG97" s="281"/>
      <c r="AH97" s="281"/>
      <c r="AI97" s="281"/>
      <c r="AJ97" s="281"/>
      <c r="AK97" s="281"/>
      <c r="AL97" s="281"/>
      <c r="AM97" s="281"/>
      <c r="AN97" s="281"/>
      <c r="AO97" s="281"/>
      <c r="AP97" s="281"/>
      <c r="AQ97" s="281"/>
      <c r="AR97" s="281"/>
      <c r="AS97" s="281"/>
      <c r="AT97" s="281"/>
      <c r="AU97" s="281"/>
      <c r="AV97" s="281"/>
      <c r="AW97" s="281"/>
      <c r="AX97" s="281"/>
      <c r="AY97" s="281"/>
      <c r="AZ97" s="281"/>
    </row>
    <row r="98" spans="1:52" x14ac:dyDescent="0.3">
      <c r="A98" s="281"/>
      <c r="B98" s="285"/>
      <c r="C98" s="285"/>
      <c r="D98" s="285"/>
      <c r="E98" s="285"/>
      <c r="F98" s="285"/>
      <c r="G98" s="285"/>
      <c r="H98" s="281"/>
      <c r="I98" s="281"/>
      <c r="J98" s="281"/>
      <c r="K98" s="281"/>
      <c r="L98" s="281"/>
      <c r="M98" s="281"/>
      <c r="N98" s="281"/>
      <c r="O98" s="281"/>
      <c r="P98" s="281"/>
      <c r="Q98" s="281"/>
      <c r="R98" s="281"/>
      <c r="S98" s="281"/>
      <c r="T98" s="281"/>
      <c r="U98" s="281"/>
      <c r="V98" s="281"/>
      <c r="W98" s="281"/>
      <c r="X98" s="281"/>
      <c r="Y98" s="281"/>
      <c r="Z98" s="281"/>
      <c r="AA98" s="281"/>
      <c r="AB98" s="281"/>
      <c r="AC98" s="281"/>
      <c r="AD98" s="281"/>
      <c r="AE98" s="281"/>
      <c r="AF98" s="281"/>
      <c r="AG98" s="281"/>
      <c r="AH98" s="281"/>
      <c r="AI98" s="281"/>
      <c r="AJ98" s="281"/>
      <c r="AK98" s="281"/>
      <c r="AL98" s="281"/>
      <c r="AM98" s="281"/>
      <c r="AN98" s="281"/>
      <c r="AO98" s="281"/>
      <c r="AP98" s="281"/>
      <c r="AQ98" s="281"/>
      <c r="AR98" s="281"/>
      <c r="AS98" s="281"/>
      <c r="AT98" s="281"/>
      <c r="AU98" s="281"/>
      <c r="AV98" s="281"/>
      <c r="AW98" s="281"/>
      <c r="AX98" s="281"/>
      <c r="AY98" s="281"/>
      <c r="AZ98" s="281"/>
    </row>
    <row r="99" spans="1:52" x14ac:dyDescent="0.3">
      <c r="A99" s="281"/>
      <c r="B99" s="285"/>
      <c r="C99" s="285"/>
      <c r="D99" s="285"/>
      <c r="E99" s="285"/>
      <c r="F99" s="285"/>
      <c r="G99" s="285"/>
      <c r="H99" s="281"/>
      <c r="I99" s="281"/>
      <c r="J99" s="281"/>
      <c r="K99" s="281"/>
      <c r="L99" s="281"/>
      <c r="M99" s="281"/>
      <c r="N99" s="281"/>
      <c r="O99" s="281"/>
      <c r="P99" s="281"/>
      <c r="Q99" s="281"/>
      <c r="R99" s="281"/>
      <c r="S99" s="281"/>
      <c r="T99" s="281"/>
      <c r="U99" s="281"/>
      <c r="V99" s="281"/>
      <c r="W99" s="281"/>
      <c r="X99" s="281"/>
      <c r="Y99" s="281"/>
      <c r="Z99" s="281"/>
      <c r="AA99" s="281"/>
      <c r="AB99" s="281"/>
      <c r="AC99" s="281"/>
      <c r="AD99" s="281"/>
      <c r="AE99" s="281"/>
      <c r="AF99" s="281"/>
      <c r="AG99" s="281"/>
      <c r="AH99" s="281"/>
      <c r="AI99" s="281"/>
      <c r="AJ99" s="281"/>
      <c r="AK99" s="281"/>
      <c r="AL99" s="281"/>
      <c r="AM99" s="281"/>
      <c r="AN99" s="281"/>
      <c r="AO99" s="281"/>
      <c r="AP99" s="281"/>
      <c r="AQ99" s="281"/>
      <c r="AR99" s="281"/>
      <c r="AS99" s="281"/>
      <c r="AT99" s="281"/>
      <c r="AU99" s="281"/>
      <c r="AV99" s="281"/>
      <c r="AW99" s="281"/>
      <c r="AX99" s="281"/>
      <c r="AY99" s="281"/>
      <c r="AZ99" s="281"/>
    </row>
    <row r="100" spans="1:52" x14ac:dyDescent="0.3">
      <c r="A100" s="281"/>
      <c r="B100" s="285"/>
      <c r="C100" s="285"/>
      <c r="D100" s="285"/>
      <c r="E100" s="285"/>
      <c r="F100" s="285"/>
      <c r="G100" s="285"/>
      <c r="H100" s="281"/>
      <c r="I100" s="281"/>
      <c r="J100" s="281"/>
      <c r="K100" s="281"/>
      <c r="L100" s="281"/>
      <c r="M100" s="281"/>
      <c r="N100" s="281"/>
      <c r="O100" s="281"/>
      <c r="P100" s="281"/>
      <c r="Q100" s="281"/>
      <c r="R100" s="281"/>
      <c r="S100" s="281"/>
      <c r="T100" s="281"/>
      <c r="U100" s="281"/>
      <c r="V100" s="281"/>
      <c r="W100" s="281"/>
      <c r="X100" s="281"/>
      <c r="Y100" s="281"/>
      <c r="Z100" s="281"/>
      <c r="AA100" s="281"/>
      <c r="AB100" s="281"/>
      <c r="AC100" s="281"/>
      <c r="AD100" s="281"/>
      <c r="AE100" s="281"/>
      <c r="AF100" s="281"/>
      <c r="AG100" s="281"/>
      <c r="AH100" s="281"/>
      <c r="AI100" s="281"/>
      <c r="AJ100" s="281"/>
      <c r="AK100" s="281"/>
      <c r="AL100" s="281"/>
      <c r="AM100" s="281"/>
      <c r="AN100" s="281"/>
      <c r="AO100" s="281"/>
      <c r="AP100" s="281"/>
      <c r="AQ100" s="281"/>
      <c r="AR100" s="281"/>
      <c r="AS100" s="281"/>
      <c r="AT100" s="281"/>
      <c r="AU100" s="281"/>
      <c r="AV100" s="281"/>
      <c r="AW100" s="281"/>
      <c r="AX100" s="281"/>
      <c r="AY100" s="281"/>
      <c r="AZ100" s="281"/>
    </row>
  </sheetData>
  <sheetProtection password="E69A" sheet="1" objects="1" scenarios="1" selectLockedCells="1"/>
  <customSheetViews>
    <customSheetView guid="{273071D3-FB9C-4EEE-9E66-E5AF33BB4F07}" showGridLines="0" showRowCol="0">
      <selection activeCell="G18" sqref="G18"/>
      <pageMargins left="0.2" right="0.2" top="0.5" bottom="0.5" header="0.25" footer="0.25"/>
      <printOptions horizontalCentered="1" verticalCentered="1"/>
      <pageSetup paperSize="9" orientation="portrait" r:id="rId1"/>
    </customSheetView>
    <customSheetView guid="{8E5F44A5-282F-4805-BE8E-D8C2603F6F93}" showGridLines="0" showRowCol="0">
      <selection activeCell="G18" sqref="G18"/>
      <pageMargins left="0.2" right="0.2" top="0.5" bottom="0.5" header="0.25" footer="0.25"/>
      <printOptions horizontalCentered="1" verticalCentered="1"/>
      <pageSetup paperSize="9" orientation="portrait" r:id="rId2"/>
    </customSheetView>
    <customSheetView guid="{41A2F7D9-820C-42B6-9554-4F6DCEAAE92D}" showGridLines="0" showRowCol="0">
      <selection activeCell="G2" sqref="G2"/>
      <pageMargins left="0.64" right="0.23" top="0.87" bottom="0.75" header="0.64" footer="0.3"/>
      <pageSetup paperSize="9" orientation="portrait" r:id="rId3"/>
    </customSheetView>
    <customSheetView guid="{ABC4C9E3-EC83-4012-B44A-3DB3905ECA7F}" showGridLines="0" showRowCol="0">
      <selection activeCell="K28" sqref="K28"/>
      <pageMargins left="0.64" right="0.23" top="0.87" bottom="0.75" header="0.64" footer="0.3"/>
      <pageSetup paperSize="9" orientation="portrait" r:id="rId4"/>
    </customSheetView>
    <customSheetView guid="{F9CAC060-9643-4698-8DD2-B638981AFFFB}" showGridLines="0" showRowCol="0">
      <selection activeCell="K28" sqref="K28"/>
      <pageMargins left="0.64" right="0.23" top="0.87" bottom="0.75" header="0.64" footer="0.3"/>
      <pageSetup paperSize="9" orientation="portrait" r:id="rId5"/>
    </customSheetView>
  </customSheetViews>
  <mergeCells count="6">
    <mergeCell ref="B13:F13"/>
    <mergeCell ref="B36:F36"/>
    <mergeCell ref="D9:D11"/>
    <mergeCell ref="E19:F19"/>
    <mergeCell ref="E42:F42"/>
    <mergeCell ref="D32:D34"/>
  </mergeCells>
  <printOptions horizontalCentered="1" verticalCentered="1"/>
  <pageMargins left="0.2" right="0.2" top="0.5" bottom="0.5" header="0.25" footer="0.25"/>
  <pageSetup paperSize="9" orientation="portrait" r:id="rId6"/>
  <ignoredErrors>
    <ignoredError sqref="B4:G8 B11:G12 B10:C10 D10:G10 B19:G35 B18:F18 B17:F17 B9:D9 E9:G9 B14:G16 C13:G13 B37:G44 C36:G36" unlockedFormula="1"/>
  </ignoredErrors>
  <drawing r:id="rId7"/>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Z99"/>
  <sheetViews>
    <sheetView showGridLines="0" showRowColHeaders="0" workbookViewId="0">
      <selection activeCell="R11" sqref="R11:R12"/>
    </sheetView>
  </sheetViews>
  <sheetFormatPr defaultRowHeight="15.6" x14ac:dyDescent="0.3"/>
  <cols>
    <col min="1" max="1" width="4.77734375" customWidth="1"/>
    <col min="2" max="2" width="3.21875" customWidth="1"/>
    <col min="3" max="3" width="5.109375" style="224" customWidth="1"/>
    <col min="4" max="4" width="5.6640625" style="224" customWidth="1"/>
    <col min="5" max="5" width="5.88671875" style="224" customWidth="1"/>
    <col min="6" max="6" width="3.33203125" style="224" customWidth="1"/>
    <col min="7" max="7" width="9.109375" style="224" customWidth="1"/>
    <col min="8" max="9" width="5.109375" style="224" customWidth="1"/>
    <col min="10" max="10" width="3.77734375" style="224" customWidth="1"/>
    <col min="11" max="11" width="5.6640625" style="224" customWidth="1"/>
    <col min="12" max="12" width="15.109375" style="224" customWidth="1"/>
    <col min="13" max="13" width="1.77734375" style="224" customWidth="1"/>
    <col min="14" max="14" width="10.21875" style="224" customWidth="1"/>
    <col min="15" max="15" width="5.109375" style="224" customWidth="1"/>
    <col min="16" max="16" width="4.33203125" style="224" customWidth="1"/>
    <col min="17" max="17" width="6.33203125" style="224" customWidth="1"/>
    <col min="18" max="18" width="6.77734375" style="224" customWidth="1"/>
    <col min="19" max="19" width="4" style="224" hidden="1" customWidth="1"/>
    <col min="23" max="23" width="0" hidden="1" customWidth="1"/>
  </cols>
  <sheetData>
    <row r="1" spans="1:52" x14ac:dyDescent="0.3">
      <c r="A1" s="281"/>
      <c r="B1" s="281"/>
      <c r="C1" s="284"/>
      <c r="D1" s="284"/>
      <c r="E1" s="284"/>
      <c r="F1" s="284"/>
      <c r="G1" s="284"/>
      <c r="H1" s="284"/>
      <c r="I1" s="284"/>
      <c r="J1" s="284"/>
      <c r="K1" s="284"/>
      <c r="L1" s="284"/>
      <c r="M1" s="284"/>
      <c r="N1" s="284"/>
      <c r="O1" s="284"/>
      <c r="P1" s="284"/>
      <c r="Q1" s="284"/>
      <c r="R1" s="284"/>
      <c r="S1" s="284"/>
      <c r="T1" s="281"/>
      <c r="U1" s="281"/>
      <c r="V1" s="281"/>
      <c r="W1" s="281"/>
      <c r="X1" s="281"/>
      <c r="Y1" s="281"/>
      <c r="Z1" s="281"/>
      <c r="AA1" s="281"/>
      <c r="AB1" s="281"/>
      <c r="AC1" s="281"/>
      <c r="AD1" s="281"/>
      <c r="AE1" s="281"/>
      <c r="AF1" s="281"/>
      <c r="AG1" s="281"/>
      <c r="AH1" s="281"/>
      <c r="AI1" s="281"/>
      <c r="AJ1" s="281"/>
      <c r="AK1" s="281"/>
      <c r="AL1" s="281"/>
      <c r="AM1" s="281"/>
      <c r="AN1" s="281"/>
      <c r="AO1" s="281"/>
      <c r="AP1" s="281"/>
      <c r="AQ1" s="281"/>
      <c r="AR1" s="281"/>
      <c r="AS1" s="281"/>
      <c r="AT1" s="281"/>
      <c r="AU1" s="281"/>
      <c r="AV1" s="281"/>
      <c r="AW1" s="281"/>
      <c r="AX1" s="281"/>
      <c r="AY1" s="281"/>
      <c r="AZ1" s="281"/>
    </row>
    <row r="2" spans="1:52" ht="12" customHeight="1" x14ac:dyDescent="0.3">
      <c r="A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row>
    <row r="3" spans="1:52" ht="31.5" customHeight="1" x14ac:dyDescent="0.3">
      <c r="A3" s="281"/>
      <c r="C3" s="896" t="str">
        <f>CONCATENATE(IF(DATA!AW106=1,'101- Paper token'!W5,'101- Paper token'!W6)," FORM  101")</f>
        <v>APTC FORM  101</v>
      </c>
      <c r="D3" s="896"/>
      <c r="E3" s="896"/>
      <c r="F3" s="896"/>
      <c r="G3" s="896"/>
      <c r="H3" s="896"/>
      <c r="I3" s="896"/>
      <c r="J3" s="896"/>
      <c r="K3" s="896"/>
      <c r="L3" s="896"/>
      <c r="M3" s="896"/>
      <c r="N3" s="896"/>
      <c r="O3" s="896"/>
      <c r="P3" s="896"/>
      <c r="Q3" s="896"/>
      <c r="R3" s="896"/>
      <c r="S3" s="896"/>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c r="AW3" s="281"/>
      <c r="AX3" s="281"/>
      <c r="AY3" s="281"/>
      <c r="AZ3" s="281"/>
    </row>
    <row r="4" spans="1:52" ht="17.25" customHeight="1" x14ac:dyDescent="0.3">
      <c r="A4" s="281"/>
      <c r="C4" s="244"/>
      <c r="D4" s="244"/>
      <c r="E4" s="244"/>
      <c r="F4" s="244"/>
      <c r="G4" s="907" t="s">
        <v>469</v>
      </c>
      <c r="H4" s="907"/>
      <c r="I4" s="907"/>
      <c r="J4" s="907"/>
      <c r="K4" s="907"/>
      <c r="L4" s="907"/>
      <c r="M4" s="907"/>
      <c r="N4" s="907"/>
      <c r="O4" s="907"/>
      <c r="P4" s="244"/>
      <c r="Q4" s="244"/>
      <c r="R4" s="244"/>
      <c r="S4" s="244"/>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row>
    <row r="5" spans="1:52" ht="15" customHeight="1" x14ac:dyDescent="0.3">
      <c r="A5" s="281"/>
      <c r="C5" s="244"/>
      <c r="D5" s="244"/>
      <c r="E5" s="244"/>
      <c r="F5" s="244"/>
      <c r="G5" s="907" t="s">
        <v>470</v>
      </c>
      <c r="H5" s="907"/>
      <c r="I5" s="907"/>
      <c r="J5" s="907"/>
      <c r="K5" s="907"/>
      <c r="L5" s="907"/>
      <c r="M5" s="907"/>
      <c r="N5" s="907"/>
      <c r="O5" s="907"/>
      <c r="P5" s="244"/>
      <c r="Q5" s="244"/>
      <c r="R5" s="244"/>
      <c r="S5" s="244"/>
      <c r="T5" s="281"/>
      <c r="U5" s="281"/>
      <c r="V5" s="281"/>
      <c r="W5" s="281" t="s">
        <v>524</v>
      </c>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c r="AW5" s="281"/>
      <c r="AX5" s="281"/>
      <c r="AY5" s="281"/>
      <c r="AZ5" s="281"/>
    </row>
    <row r="6" spans="1:52" ht="9" customHeight="1" x14ac:dyDescent="0.3">
      <c r="A6" s="281"/>
      <c r="C6" s="245"/>
      <c r="D6" s="245"/>
      <c r="E6" s="245"/>
      <c r="F6" s="245"/>
      <c r="G6" s="245"/>
      <c r="H6" s="245"/>
      <c r="I6" s="245"/>
      <c r="J6" s="245"/>
      <c r="K6" s="245"/>
      <c r="L6" s="245"/>
      <c r="M6" s="245"/>
      <c r="N6" s="245"/>
      <c r="O6" s="245"/>
      <c r="P6" s="245"/>
      <c r="Q6" s="245"/>
      <c r="R6" s="245"/>
      <c r="S6" s="245"/>
      <c r="T6" s="281"/>
      <c r="U6" s="281"/>
      <c r="V6" s="281"/>
      <c r="W6" s="281" t="s">
        <v>525</v>
      </c>
      <c r="X6" s="281"/>
      <c r="Y6" s="281"/>
      <c r="Z6" s="281"/>
      <c r="AA6" s="281"/>
      <c r="AB6" s="281"/>
      <c r="AC6" s="281"/>
      <c r="AD6" s="281"/>
      <c r="AE6" s="281"/>
      <c r="AF6" s="281"/>
      <c r="AG6" s="281"/>
      <c r="AH6" s="281"/>
      <c r="AI6" s="281"/>
      <c r="AJ6" s="281"/>
      <c r="AK6" s="281"/>
      <c r="AL6" s="281"/>
      <c r="AM6" s="281"/>
      <c r="AN6" s="281"/>
      <c r="AO6" s="281"/>
      <c r="AP6" s="281"/>
      <c r="AQ6" s="281"/>
      <c r="AR6" s="281"/>
      <c r="AS6" s="281"/>
      <c r="AT6" s="281"/>
      <c r="AU6" s="281"/>
      <c r="AV6" s="281"/>
      <c r="AW6" s="281"/>
      <c r="AX6" s="281"/>
      <c r="AY6" s="281"/>
      <c r="AZ6" s="281"/>
    </row>
    <row r="7" spans="1:52" s="227" customFormat="1" ht="13.8" x14ac:dyDescent="0.25">
      <c r="A7" s="285"/>
      <c r="C7" s="226" t="s">
        <v>129</v>
      </c>
      <c r="D7" s="226"/>
      <c r="E7" s="226"/>
      <c r="F7" s="893" t="str">
        <f>'47-Budjet'!E9</f>
        <v>M.Sc</v>
      </c>
      <c r="G7" s="894"/>
      <c r="H7" s="894"/>
      <c r="I7" s="226"/>
      <c r="J7" s="226"/>
      <c r="K7" s="226"/>
      <c r="L7" s="226"/>
      <c r="M7" s="226" t="s">
        <v>471</v>
      </c>
      <c r="N7" s="226"/>
      <c r="O7" s="226"/>
      <c r="P7" s="226"/>
      <c r="Q7" s="893">
        <f>DATA!S20</f>
        <v>0</v>
      </c>
      <c r="R7" s="893"/>
      <c r="S7" s="234" t="s">
        <v>494</v>
      </c>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row>
    <row r="8" spans="1:52" s="227" customFormat="1" ht="8.25" customHeight="1" x14ac:dyDescent="0.25">
      <c r="A8" s="285"/>
      <c r="C8" s="226"/>
      <c r="D8" s="226"/>
      <c r="E8" s="226"/>
      <c r="F8" s="226"/>
      <c r="G8" s="226"/>
      <c r="H8" s="226"/>
      <c r="I8" s="226"/>
      <c r="J8" s="226"/>
      <c r="K8" s="226"/>
      <c r="L8" s="226"/>
      <c r="M8" s="226"/>
      <c r="N8" s="226"/>
      <c r="O8" s="226"/>
      <c r="P8" s="226"/>
      <c r="Q8" s="226"/>
      <c r="R8" s="226"/>
      <c r="S8" s="226"/>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row>
    <row r="9" spans="1:52" s="227" customFormat="1" ht="13.8" x14ac:dyDescent="0.25">
      <c r="A9" s="285"/>
      <c r="C9" s="226" t="s">
        <v>399</v>
      </c>
      <c r="D9" s="226"/>
      <c r="E9" s="226"/>
      <c r="F9" s="226" t="str">
        <f>DATA!U150</f>
        <v>Headmaster</v>
      </c>
      <c r="G9" s="226"/>
      <c r="H9" s="226"/>
      <c r="I9" s="226"/>
      <c r="J9" s="226"/>
      <c r="K9" s="226"/>
      <c r="L9" s="226"/>
      <c r="M9" s="897" t="s">
        <v>472</v>
      </c>
      <c r="N9" s="897"/>
      <c r="O9" s="890" t="e">
        <f>DATA!#REF!</f>
        <v>#REF!</v>
      </c>
      <c r="P9" s="894"/>
      <c r="Q9" s="894"/>
      <c r="R9" s="894"/>
      <c r="S9" s="894"/>
      <c r="T9" s="285"/>
      <c r="U9" s="285"/>
      <c r="V9" s="285"/>
      <c r="W9" s="285"/>
      <c r="X9" s="285"/>
      <c r="Y9" s="285"/>
      <c r="Z9" s="285"/>
      <c r="AA9" s="285"/>
      <c r="AB9" s="285"/>
      <c r="AC9" s="285"/>
      <c r="AD9" s="285"/>
      <c r="AE9" s="285"/>
      <c r="AF9" s="285"/>
      <c r="AG9" s="285"/>
      <c r="AH9" s="285"/>
      <c r="AI9" s="285"/>
      <c r="AJ9" s="285"/>
      <c r="AK9" s="285"/>
      <c r="AL9" s="285"/>
      <c r="AM9" s="285"/>
      <c r="AN9" s="285"/>
      <c r="AO9" s="285"/>
      <c r="AP9" s="285"/>
      <c r="AQ9" s="285"/>
      <c r="AR9" s="285"/>
      <c r="AS9" s="285"/>
      <c r="AT9" s="285"/>
      <c r="AU9" s="285"/>
      <c r="AV9" s="285"/>
      <c r="AW9" s="285"/>
      <c r="AX9" s="285"/>
      <c r="AY9" s="285"/>
      <c r="AZ9" s="285"/>
    </row>
    <row r="10" spans="1:52" s="227" customFormat="1" ht="13.8" x14ac:dyDescent="0.25">
      <c r="A10" s="285"/>
      <c r="C10" s="226"/>
      <c r="D10" s="226"/>
      <c r="E10" s="226"/>
      <c r="F10" s="226"/>
      <c r="G10" s="226"/>
      <c r="H10" s="313"/>
      <c r="I10" s="313"/>
      <c r="J10" s="313"/>
      <c r="K10" s="313"/>
      <c r="L10" s="226"/>
      <c r="M10" s="897"/>
      <c r="N10" s="897"/>
      <c r="O10" s="226"/>
      <c r="P10" s="226"/>
      <c r="Q10" s="226"/>
      <c r="R10" s="226"/>
      <c r="S10" s="226"/>
      <c r="T10" s="285"/>
      <c r="U10" s="285"/>
      <c r="V10" s="285"/>
      <c r="W10" s="285"/>
      <c r="X10" s="285"/>
      <c r="Y10" s="285"/>
      <c r="Z10" s="285"/>
      <c r="AA10" s="285"/>
      <c r="AB10" s="285"/>
      <c r="AC10" s="285"/>
      <c r="AD10" s="285"/>
      <c r="AE10" s="285"/>
      <c r="AF10" s="285"/>
      <c r="AG10" s="285"/>
      <c r="AH10" s="285"/>
      <c r="AI10" s="285"/>
      <c r="AJ10" s="285"/>
      <c r="AK10" s="285"/>
      <c r="AL10" s="285"/>
      <c r="AM10" s="285"/>
      <c r="AN10" s="285"/>
      <c r="AO10" s="285"/>
      <c r="AP10" s="285"/>
      <c r="AQ10" s="285"/>
      <c r="AR10" s="285"/>
      <c r="AS10" s="285"/>
      <c r="AT10" s="285"/>
      <c r="AU10" s="285"/>
      <c r="AV10" s="285"/>
      <c r="AW10" s="285"/>
      <c r="AX10" s="285"/>
      <c r="AY10" s="285"/>
      <c r="AZ10" s="285"/>
    </row>
    <row r="11" spans="1:52" s="227" customFormat="1" ht="13.8" x14ac:dyDescent="0.25">
      <c r="A11" s="285"/>
      <c r="C11" s="226" t="s">
        <v>133</v>
      </c>
      <c r="D11" s="226"/>
      <c r="E11" s="226"/>
      <c r="F11" s="226"/>
      <c r="G11" s="226"/>
      <c r="H11" s="226"/>
      <c r="I11" s="226"/>
      <c r="J11" s="226"/>
      <c r="K11" s="226"/>
      <c r="L11" s="226"/>
      <c r="M11" s="897"/>
      <c r="N11" s="897"/>
      <c r="O11" s="226"/>
      <c r="P11" s="226"/>
      <c r="Q11" s="226"/>
      <c r="R11" s="226"/>
      <c r="S11" s="226"/>
      <c r="T11" s="285"/>
      <c r="U11" s="285"/>
      <c r="V11" s="285"/>
      <c r="W11" s="285"/>
      <c r="X11" s="285"/>
      <c r="Y11" s="285"/>
      <c r="Z11" s="285"/>
      <c r="AA11" s="285"/>
      <c r="AB11" s="285"/>
      <c r="AC11" s="285"/>
      <c r="AD11" s="285"/>
      <c r="AE11" s="285"/>
      <c r="AF11" s="285"/>
      <c r="AG11" s="285"/>
      <c r="AH11" s="285"/>
      <c r="AI11" s="285"/>
      <c r="AJ11" s="285"/>
      <c r="AK11" s="285"/>
      <c r="AL11" s="285"/>
      <c r="AM11" s="285"/>
      <c r="AN11" s="285"/>
      <c r="AO11" s="285"/>
      <c r="AP11" s="285"/>
      <c r="AQ11" s="285"/>
      <c r="AR11" s="285"/>
      <c r="AS11" s="285"/>
      <c r="AT11" s="285"/>
      <c r="AU11" s="285"/>
      <c r="AV11" s="285"/>
      <c r="AW11" s="285"/>
      <c r="AX11" s="285"/>
      <c r="AY11" s="285"/>
      <c r="AZ11" s="285"/>
    </row>
    <row r="12" spans="1:52" s="227" customFormat="1" ht="13.8" x14ac:dyDescent="0.25">
      <c r="A12" s="285"/>
      <c r="C12" s="226" t="s">
        <v>473</v>
      </c>
      <c r="D12" s="226"/>
      <c r="E12" s="226"/>
      <c r="F12" s="226"/>
      <c r="G12" s="226"/>
      <c r="H12" s="226"/>
      <c r="I12" s="226"/>
      <c r="J12" s="226"/>
      <c r="K12" s="226"/>
      <c r="L12" s="226"/>
      <c r="M12" s="226"/>
      <c r="N12" s="226"/>
      <c r="O12" s="226"/>
      <c r="P12" s="226"/>
      <c r="Q12" s="226"/>
      <c r="R12" s="226"/>
      <c r="S12" s="226"/>
      <c r="T12" s="285"/>
      <c r="U12" s="285"/>
      <c r="V12" s="285"/>
      <c r="W12" s="285"/>
      <c r="X12" s="285"/>
      <c r="Y12" s="285"/>
      <c r="Z12" s="285"/>
      <c r="AA12" s="285"/>
      <c r="AB12" s="285"/>
      <c r="AC12" s="285"/>
      <c r="AD12" s="285"/>
      <c r="AE12" s="285"/>
      <c r="AF12" s="285"/>
      <c r="AG12" s="285"/>
      <c r="AH12" s="285"/>
      <c r="AI12" s="285"/>
      <c r="AJ12" s="285"/>
      <c r="AK12" s="285"/>
      <c r="AL12" s="285"/>
      <c r="AM12" s="285"/>
      <c r="AN12" s="285"/>
      <c r="AO12" s="285"/>
      <c r="AP12" s="285"/>
      <c r="AQ12" s="285"/>
      <c r="AR12" s="285"/>
      <c r="AS12" s="285"/>
      <c r="AT12" s="285"/>
      <c r="AU12" s="285"/>
      <c r="AV12" s="285"/>
      <c r="AW12" s="285"/>
      <c r="AX12" s="285"/>
      <c r="AY12" s="285"/>
      <c r="AZ12" s="285"/>
    </row>
    <row r="13" spans="1:52" s="227" customFormat="1" ht="13.8" x14ac:dyDescent="0.25">
      <c r="A13" s="285"/>
      <c r="C13" s="905" t="s">
        <v>28</v>
      </c>
      <c r="D13" s="905"/>
      <c r="E13" s="905"/>
      <c r="F13" s="905"/>
      <c r="G13" s="905"/>
      <c r="H13" s="905"/>
      <c r="I13" s="905"/>
      <c r="J13" s="226"/>
      <c r="K13" s="226"/>
      <c r="L13" s="226"/>
      <c r="M13" s="226"/>
      <c r="N13" s="226"/>
      <c r="O13" s="226"/>
      <c r="P13" s="226"/>
      <c r="Q13" s="226"/>
      <c r="R13" s="226"/>
      <c r="S13" s="226"/>
      <c r="T13" s="285"/>
      <c r="U13" s="285"/>
      <c r="V13" s="285"/>
      <c r="W13" s="285"/>
      <c r="X13" s="285"/>
      <c r="Y13" s="285"/>
      <c r="Z13" s="285"/>
      <c r="AA13" s="285"/>
      <c r="AB13" s="285"/>
      <c r="AC13" s="285"/>
      <c r="AD13" s="285"/>
      <c r="AE13" s="285"/>
      <c r="AF13" s="285"/>
      <c r="AG13" s="285"/>
      <c r="AH13" s="285"/>
      <c r="AI13" s="285"/>
      <c r="AJ13" s="285"/>
      <c r="AK13" s="285"/>
      <c r="AL13" s="285"/>
      <c r="AM13" s="285"/>
      <c r="AN13" s="285"/>
      <c r="AO13" s="285"/>
      <c r="AP13" s="285"/>
      <c r="AQ13" s="285"/>
      <c r="AR13" s="285"/>
      <c r="AS13" s="285"/>
      <c r="AT13" s="285"/>
      <c r="AU13" s="285"/>
      <c r="AV13" s="285"/>
      <c r="AW13" s="285"/>
      <c r="AX13" s="285"/>
      <c r="AY13" s="285"/>
      <c r="AZ13" s="285"/>
    </row>
    <row r="14" spans="1:52" s="227" customFormat="1" ht="8.25" customHeight="1" x14ac:dyDescent="0.25">
      <c r="A14" s="285"/>
      <c r="C14" s="226"/>
      <c r="D14" s="226"/>
      <c r="E14" s="226"/>
      <c r="F14" s="226"/>
      <c r="G14" s="226"/>
      <c r="H14" s="226"/>
      <c r="I14" s="226"/>
      <c r="J14" s="226"/>
      <c r="K14" s="226"/>
      <c r="L14" s="226"/>
      <c r="M14" s="226"/>
      <c r="N14" s="226"/>
      <c r="O14" s="226"/>
      <c r="P14" s="226"/>
      <c r="Q14" s="226"/>
      <c r="R14" s="226"/>
      <c r="S14" s="226"/>
      <c r="T14" s="285"/>
      <c r="U14" s="285"/>
      <c r="V14" s="285"/>
      <c r="W14" s="285"/>
      <c r="X14" s="285"/>
      <c r="Y14" s="285"/>
      <c r="Z14" s="285"/>
      <c r="AA14" s="285"/>
      <c r="AB14" s="285"/>
      <c r="AC14" s="285"/>
      <c r="AD14" s="285"/>
      <c r="AE14" s="285"/>
      <c r="AF14" s="285"/>
      <c r="AG14" s="285"/>
      <c r="AH14" s="285"/>
      <c r="AI14" s="285"/>
      <c r="AJ14" s="285"/>
      <c r="AK14" s="285"/>
      <c r="AL14" s="285"/>
      <c r="AM14" s="285"/>
      <c r="AN14" s="285"/>
      <c r="AO14" s="285"/>
      <c r="AP14" s="285"/>
      <c r="AQ14" s="285"/>
      <c r="AR14" s="285"/>
      <c r="AS14" s="285"/>
      <c r="AT14" s="285"/>
      <c r="AU14" s="285"/>
      <c r="AV14" s="285"/>
      <c r="AW14" s="285"/>
      <c r="AX14" s="285"/>
      <c r="AY14" s="285"/>
      <c r="AZ14" s="285"/>
    </row>
    <row r="15" spans="1:52" s="227" customFormat="1" ht="15" customHeight="1" x14ac:dyDescent="0.25">
      <c r="A15" s="285"/>
      <c r="C15" s="226"/>
      <c r="D15" s="312" t="s">
        <v>474</v>
      </c>
      <c r="E15" s="226"/>
      <c r="F15" s="226"/>
      <c r="G15" s="226"/>
      <c r="H15" s="226"/>
      <c r="I15" s="226"/>
      <c r="J15" s="226" t="s">
        <v>475</v>
      </c>
      <c r="K15" s="226"/>
      <c r="L15" s="226"/>
      <c r="M15" s="226" t="s">
        <v>476</v>
      </c>
      <c r="N15" s="226"/>
      <c r="O15" s="890">
        <f ca="1">'47-Budjet'!E28</f>
        <v>1814</v>
      </c>
      <c r="P15" s="890"/>
      <c r="Q15" s="890"/>
      <c r="R15" s="226"/>
      <c r="S15" s="311"/>
      <c r="T15" s="285"/>
      <c r="U15" s="285"/>
      <c r="V15" s="285"/>
      <c r="W15" s="285"/>
      <c r="X15" s="285"/>
      <c r="Y15" s="285"/>
      <c r="Z15" s="285"/>
      <c r="AA15" s="285"/>
      <c r="AB15" s="285"/>
      <c r="AC15" s="285"/>
      <c r="AD15" s="285"/>
      <c r="AE15" s="285"/>
      <c r="AF15" s="285"/>
      <c r="AG15" s="285"/>
      <c r="AH15" s="285"/>
      <c r="AI15" s="285"/>
      <c r="AJ15" s="285"/>
      <c r="AK15" s="285"/>
      <c r="AL15" s="285"/>
      <c r="AM15" s="285"/>
      <c r="AN15" s="285"/>
      <c r="AO15" s="285"/>
      <c r="AP15" s="285"/>
      <c r="AQ15" s="285"/>
      <c r="AR15" s="285"/>
      <c r="AS15" s="285"/>
      <c r="AT15" s="285"/>
      <c r="AU15" s="285"/>
      <c r="AV15" s="285"/>
      <c r="AW15" s="285"/>
      <c r="AX15" s="285"/>
      <c r="AY15" s="285"/>
      <c r="AZ15" s="285"/>
    </row>
    <row r="16" spans="1:52" s="227" customFormat="1" ht="9" customHeight="1" x14ac:dyDescent="0.25">
      <c r="A16" s="285"/>
      <c r="C16" s="226"/>
      <c r="D16" s="226"/>
      <c r="E16" s="226"/>
      <c r="F16" s="226"/>
      <c r="G16" s="226"/>
      <c r="H16" s="226"/>
      <c r="I16" s="226"/>
      <c r="J16" s="226"/>
      <c r="K16" s="226"/>
      <c r="L16" s="226"/>
      <c r="M16" s="226"/>
      <c r="N16" s="226"/>
      <c r="O16" s="226"/>
      <c r="P16" s="226"/>
      <c r="Q16" s="226"/>
      <c r="R16" s="226"/>
      <c r="S16" s="226"/>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5"/>
      <c r="AR16" s="285"/>
      <c r="AS16" s="285"/>
      <c r="AT16" s="285"/>
      <c r="AU16" s="285"/>
      <c r="AV16" s="285"/>
      <c r="AW16" s="285"/>
      <c r="AX16" s="285"/>
      <c r="AY16" s="285"/>
      <c r="AZ16" s="285"/>
    </row>
    <row r="17" spans="1:52" s="227" customFormat="1" ht="13.8" x14ac:dyDescent="0.25">
      <c r="A17" s="285"/>
      <c r="C17" s="226"/>
      <c r="D17" s="226" t="str">
        <f ca="1">'47-Budjet'!B31</f>
        <v>Net Amount in words:    One Thousand Eight Hundred and Fourteen rupees only  only</v>
      </c>
      <c r="E17" s="226"/>
      <c r="F17" s="226"/>
      <c r="G17" s="226"/>
      <c r="H17" s="226"/>
      <c r="I17" s="226"/>
      <c r="J17" s="226"/>
      <c r="K17" s="226"/>
      <c r="L17" s="226"/>
      <c r="M17" s="226"/>
      <c r="N17" s="226"/>
      <c r="O17" s="226"/>
      <c r="P17" s="226"/>
      <c r="Q17" s="226"/>
      <c r="R17" s="226"/>
      <c r="S17" s="230"/>
      <c r="T17" s="285"/>
      <c r="U17" s="285"/>
      <c r="V17" s="285"/>
      <c r="W17" s="285"/>
      <c r="X17" s="285"/>
      <c r="Y17" s="285"/>
      <c r="Z17" s="285"/>
      <c r="AA17" s="285"/>
      <c r="AB17" s="285"/>
      <c r="AC17" s="285"/>
      <c r="AD17" s="285"/>
      <c r="AE17" s="285"/>
      <c r="AF17" s="285"/>
      <c r="AG17" s="285"/>
      <c r="AH17" s="285"/>
      <c r="AI17" s="285"/>
      <c r="AJ17" s="285"/>
      <c r="AK17" s="285"/>
      <c r="AL17" s="285"/>
      <c r="AM17" s="285"/>
      <c r="AN17" s="285"/>
      <c r="AO17" s="285"/>
      <c r="AP17" s="285"/>
      <c r="AQ17" s="285"/>
      <c r="AR17" s="285"/>
      <c r="AS17" s="285"/>
      <c r="AT17" s="285"/>
      <c r="AU17" s="285"/>
      <c r="AV17" s="285"/>
      <c r="AW17" s="285"/>
      <c r="AX17" s="285"/>
      <c r="AY17" s="285"/>
      <c r="AZ17" s="285"/>
    </row>
    <row r="18" spans="1:52" s="227" customFormat="1" ht="13.8" x14ac:dyDescent="0.25">
      <c r="A18" s="285"/>
      <c r="C18" s="226" t="s">
        <v>477</v>
      </c>
      <c r="D18" s="226"/>
      <c r="E18" s="226"/>
      <c r="F18" s="226"/>
      <c r="G18" s="226"/>
      <c r="H18" s="226"/>
      <c r="I18" s="226"/>
      <c r="J18" s="226"/>
      <c r="K18" s="226"/>
      <c r="L18" s="226"/>
      <c r="M18" s="226"/>
      <c r="N18" s="226"/>
      <c r="O18" s="226"/>
      <c r="P18" s="226"/>
      <c r="Q18" s="226"/>
      <c r="R18" s="226"/>
      <c r="S18" s="226"/>
      <c r="T18" s="285"/>
      <c r="U18" s="285"/>
      <c r="V18" s="285"/>
      <c r="W18" s="285"/>
      <c r="X18" s="285"/>
      <c r="Y18" s="285"/>
      <c r="Z18" s="285"/>
      <c r="AA18" s="285"/>
      <c r="AB18" s="285"/>
      <c r="AC18" s="285"/>
      <c r="AD18" s="285"/>
      <c r="AE18" s="285"/>
      <c r="AF18" s="285"/>
      <c r="AG18" s="285"/>
      <c r="AH18" s="285"/>
      <c r="AI18" s="285"/>
      <c r="AJ18" s="285"/>
      <c r="AK18" s="285"/>
      <c r="AL18" s="285"/>
      <c r="AM18" s="285"/>
      <c r="AN18" s="285"/>
      <c r="AO18" s="285"/>
      <c r="AP18" s="285"/>
      <c r="AQ18" s="285"/>
      <c r="AR18" s="285"/>
      <c r="AS18" s="285"/>
      <c r="AT18" s="285"/>
      <c r="AU18" s="285"/>
      <c r="AV18" s="285"/>
      <c r="AW18" s="285"/>
      <c r="AX18" s="285"/>
      <c r="AY18" s="285"/>
      <c r="AZ18" s="285"/>
    </row>
    <row r="19" spans="1:52" s="227" customFormat="1" ht="13.8" x14ac:dyDescent="0.25">
      <c r="A19" s="285"/>
      <c r="C19" s="226"/>
      <c r="D19" s="226"/>
      <c r="E19" s="226"/>
      <c r="F19" s="226"/>
      <c r="G19" s="226"/>
      <c r="H19" s="226"/>
      <c r="I19" s="226"/>
      <c r="J19" s="226"/>
      <c r="K19" s="226"/>
      <c r="L19" s="226"/>
      <c r="M19" s="226"/>
      <c r="N19" s="226"/>
      <c r="O19" s="226"/>
      <c r="P19" s="226"/>
      <c r="Q19" s="226"/>
      <c r="R19" s="226"/>
      <c r="S19" s="226"/>
      <c r="T19" s="285"/>
      <c r="U19" s="285"/>
      <c r="V19" s="285"/>
      <c r="W19" s="285"/>
      <c r="X19" s="285"/>
      <c r="Y19" s="285"/>
      <c r="Z19" s="285"/>
      <c r="AA19" s="285"/>
      <c r="AB19" s="285"/>
      <c r="AC19" s="285"/>
      <c r="AD19" s="285"/>
      <c r="AE19" s="285"/>
      <c r="AF19" s="285"/>
      <c r="AG19" s="285"/>
      <c r="AH19" s="285"/>
      <c r="AI19" s="285"/>
      <c r="AJ19" s="285"/>
      <c r="AK19" s="285"/>
      <c r="AL19" s="285"/>
      <c r="AM19" s="285"/>
      <c r="AN19" s="285"/>
      <c r="AO19" s="285"/>
      <c r="AP19" s="285"/>
      <c r="AQ19" s="285"/>
      <c r="AR19" s="285"/>
      <c r="AS19" s="285"/>
      <c r="AT19" s="285"/>
      <c r="AU19" s="285"/>
      <c r="AV19" s="285"/>
      <c r="AW19" s="285"/>
      <c r="AX19" s="285"/>
      <c r="AY19" s="285"/>
      <c r="AZ19" s="285"/>
    </row>
    <row r="20" spans="1:52" s="227" customFormat="1" ht="13.8" x14ac:dyDescent="0.25">
      <c r="A20" s="285"/>
      <c r="C20" s="226" t="s">
        <v>163</v>
      </c>
      <c r="D20" s="226"/>
      <c r="E20" s="226"/>
      <c r="F20" s="226"/>
      <c r="G20" s="226"/>
      <c r="H20" s="226"/>
      <c r="I20" s="226"/>
      <c r="J20" s="226"/>
      <c r="K20" s="226"/>
      <c r="L20" s="226"/>
      <c r="M20" s="226"/>
      <c r="N20" s="226" t="s">
        <v>478</v>
      </c>
      <c r="O20" s="226"/>
      <c r="P20" s="226"/>
      <c r="Q20" s="226"/>
      <c r="R20" s="226"/>
      <c r="S20" s="226"/>
      <c r="T20" s="285"/>
      <c r="U20" s="285"/>
      <c r="V20" s="285"/>
      <c r="W20" s="285"/>
      <c r="X20" s="285"/>
      <c r="Y20" s="285"/>
      <c r="Z20" s="285"/>
      <c r="AA20" s="285"/>
      <c r="AB20" s="285"/>
      <c r="AC20" s="285"/>
      <c r="AD20" s="285"/>
      <c r="AE20" s="285"/>
      <c r="AF20" s="285"/>
      <c r="AG20" s="285"/>
      <c r="AH20" s="285"/>
      <c r="AI20" s="285"/>
      <c r="AJ20" s="285"/>
      <c r="AK20" s="285"/>
      <c r="AL20" s="285"/>
      <c r="AM20" s="285"/>
      <c r="AN20" s="285"/>
      <c r="AO20" s="285"/>
      <c r="AP20" s="285"/>
      <c r="AQ20" s="285"/>
      <c r="AR20" s="285"/>
      <c r="AS20" s="285"/>
      <c r="AT20" s="285"/>
      <c r="AU20" s="285"/>
      <c r="AV20" s="285"/>
      <c r="AW20" s="285"/>
      <c r="AX20" s="285"/>
      <c r="AY20" s="285"/>
      <c r="AZ20" s="285"/>
    </row>
    <row r="21" spans="1:52" s="227" customFormat="1" ht="13.8" x14ac:dyDescent="0.25">
      <c r="A21" s="285"/>
      <c r="C21" s="226" t="s">
        <v>479</v>
      </c>
      <c r="D21" s="226"/>
      <c r="E21" s="226"/>
      <c r="F21" s="226"/>
      <c r="G21" s="226"/>
      <c r="H21" s="226"/>
      <c r="I21" s="226"/>
      <c r="J21" s="226"/>
      <c r="K21" s="226"/>
      <c r="L21" s="226"/>
      <c r="M21" s="226"/>
      <c r="N21" s="226" t="s">
        <v>498</v>
      </c>
      <c r="O21" s="226" t="s">
        <v>497</v>
      </c>
      <c r="P21" s="226"/>
      <c r="Q21" s="226"/>
      <c r="R21" s="226"/>
      <c r="S21" s="226"/>
      <c r="T21" s="285"/>
      <c r="U21" s="285"/>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5"/>
      <c r="AY21" s="285"/>
      <c r="AZ21" s="285"/>
    </row>
    <row r="22" spans="1:52" s="227" customFormat="1" ht="6" customHeight="1" x14ac:dyDescent="0.25">
      <c r="A22" s="285"/>
      <c r="C22" s="226"/>
      <c r="D22" s="226"/>
      <c r="E22" s="226"/>
      <c r="F22" s="226"/>
      <c r="G22" s="226"/>
      <c r="H22" s="226"/>
      <c r="I22" s="226"/>
      <c r="J22" s="226"/>
      <c r="K22" s="226"/>
      <c r="L22" s="226"/>
      <c r="M22" s="226"/>
      <c r="N22" s="226"/>
      <c r="O22" s="226"/>
      <c r="P22" s="226"/>
      <c r="Q22" s="226"/>
      <c r="R22" s="226"/>
      <c r="S22" s="226"/>
      <c r="T22" s="285"/>
      <c r="U22" s="285"/>
      <c r="V22" s="285"/>
      <c r="W22" s="285"/>
      <c r="X22" s="285"/>
      <c r="Y22" s="285"/>
      <c r="Z22" s="285"/>
      <c r="AA22" s="285"/>
      <c r="AB22" s="285"/>
      <c r="AC22" s="285"/>
      <c r="AD22" s="285"/>
      <c r="AE22" s="285"/>
      <c r="AF22" s="285"/>
      <c r="AG22" s="285"/>
      <c r="AH22" s="285"/>
      <c r="AI22" s="285"/>
      <c r="AJ22" s="285"/>
      <c r="AK22" s="285"/>
      <c r="AL22" s="285"/>
      <c r="AM22" s="285"/>
      <c r="AN22" s="285"/>
      <c r="AO22" s="285"/>
      <c r="AP22" s="285"/>
      <c r="AQ22" s="285"/>
      <c r="AR22" s="285"/>
      <c r="AS22" s="285"/>
      <c r="AT22" s="285"/>
      <c r="AU22" s="285"/>
      <c r="AV22" s="285"/>
      <c r="AW22" s="285"/>
      <c r="AX22" s="285"/>
      <c r="AY22" s="285"/>
      <c r="AZ22" s="285"/>
    </row>
    <row r="23" spans="1:52" s="227" customFormat="1" ht="13.8" x14ac:dyDescent="0.25">
      <c r="A23" s="285"/>
      <c r="C23" s="226"/>
      <c r="D23" s="226"/>
      <c r="E23" s="226"/>
      <c r="F23" s="226"/>
      <c r="G23" s="226"/>
      <c r="H23" s="226"/>
      <c r="I23" s="226"/>
      <c r="J23" s="226"/>
      <c r="K23" s="226"/>
      <c r="L23" s="226"/>
      <c r="M23" s="226"/>
      <c r="N23" s="226"/>
      <c r="O23" s="226"/>
      <c r="P23" s="226"/>
      <c r="Q23" s="226"/>
      <c r="R23" s="226"/>
      <c r="S23" s="226"/>
      <c r="T23" s="285"/>
      <c r="U23" s="285"/>
      <c r="V23" s="285"/>
      <c r="W23" s="285"/>
      <c r="X23" s="285"/>
      <c r="Y23" s="285"/>
      <c r="Z23" s="285"/>
      <c r="AA23" s="285"/>
      <c r="AB23" s="285"/>
      <c r="AC23" s="285"/>
      <c r="AD23" s="285"/>
      <c r="AE23" s="285"/>
      <c r="AF23" s="285"/>
      <c r="AG23" s="285"/>
      <c r="AH23" s="285"/>
      <c r="AI23" s="285"/>
      <c r="AJ23" s="285"/>
      <c r="AK23" s="285"/>
      <c r="AL23" s="285"/>
      <c r="AM23" s="285"/>
      <c r="AN23" s="285"/>
      <c r="AO23" s="285"/>
      <c r="AP23" s="285"/>
      <c r="AQ23" s="285"/>
      <c r="AR23" s="285"/>
      <c r="AS23" s="285"/>
      <c r="AT23" s="285"/>
      <c r="AU23" s="285"/>
      <c r="AV23" s="285"/>
      <c r="AW23" s="285"/>
      <c r="AX23" s="285"/>
      <c r="AY23" s="285"/>
      <c r="AZ23" s="285"/>
    </row>
    <row r="24" spans="1:52" s="227" customFormat="1" ht="13.8" x14ac:dyDescent="0.25">
      <c r="A24" s="285"/>
      <c r="C24" s="226"/>
      <c r="D24" s="226"/>
      <c r="E24" s="226" t="s">
        <v>167</v>
      </c>
      <c r="F24" s="226"/>
      <c r="G24" s="226"/>
      <c r="H24" s="226"/>
      <c r="I24" s="226"/>
      <c r="J24" s="226"/>
      <c r="K24" s="226"/>
      <c r="L24" s="226"/>
      <c r="M24" s="226"/>
      <c r="N24" s="226" t="s">
        <v>480</v>
      </c>
      <c r="O24" s="226"/>
      <c r="P24" s="226"/>
      <c r="Q24" s="226"/>
      <c r="R24" s="226"/>
      <c r="S24" s="226"/>
      <c r="T24" s="285"/>
      <c r="U24" s="285"/>
      <c r="V24" s="285"/>
      <c r="W24" s="285"/>
      <c r="X24" s="285"/>
      <c r="Y24" s="285"/>
      <c r="Z24" s="285"/>
      <c r="AA24" s="285"/>
      <c r="AB24" s="285"/>
      <c r="AC24" s="285"/>
      <c r="AD24" s="285"/>
      <c r="AE24" s="285"/>
      <c r="AF24" s="285"/>
      <c r="AG24" s="285"/>
      <c r="AH24" s="285"/>
      <c r="AI24" s="285"/>
      <c r="AJ24" s="285"/>
      <c r="AK24" s="285"/>
      <c r="AL24" s="285"/>
      <c r="AM24" s="285"/>
      <c r="AN24" s="285"/>
      <c r="AO24" s="285"/>
      <c r="AP24" s="285"/>
      <c r="AQ24" s="285"/>
      <c r="AR24" s="285"/>
      <c r="AS24" s="285"/>
      <c r="AT24" s="285"/>
      <c r="AU24" s="285"/>
      <c r="AV24" s="285"/>
      <c r="AW24" s="285"/>
      <c r="AX24" s="285"/>
      <c r="AY24" s="285"/>
      <c r="AZ24" s="285"/>
    </row>
    <row r="25" spans="1:52" s="227" customFormat="1" ht="13.8" x14ac:dyDescent="0.25">
      <c r="A25" s="285"/>
      <c r="C25" s="226"/>
      <c r="D25" s="226"/>
      <c r="E25" s="226"/>
      <c r="F25" s="226"/>
      <c r="G25" s="226"/>
      <c r="H25" s="226"/>
      <c r="I25" s="226"/>
      <c r="J25" s="226"/>
      <c r="K25" s="226"/>
      <c r="L25" s="226"/>
      <c r="M25" s="226"/>
      <c r="N25" s="226" t="s">
        <v>481</v>
      </c>
      <c r="O25" s="226"/>
      <c r="P25" s="226"/>
      <c r="Q25" s="226"/>
      <c r="R25" s="226"/>
      <c r="S25" s="226"/>
      <c r="T25" s="285"/>
      <c r="U25" s="285"/>
      <c r="V25" s="285"/>
      <c r="W25" s="285"/>
      <c r="X25" s="285"/>
      <c r="Y25" s="285"/>
      <c r="Z25" s="285"/>
      <c r="AA25" s="285"/>
      <c r="AB25" s="285"/>
      <c r="AC25" s="285"/>
      <c r="AD25" s="285"/>
      <c r="AE25" s="285"/>
      <c r="AF25" s="285"/>
      <c r="AG25" s="285"/>
      <c r="AH25" s="285"/>
      <c r="AI25" s="285"/>
      <c r="AJ25" s="285"/>
      <c r="AK25" s="285"/>
      <c r="AL25" s="285"/>
      <c r="AM25" s="285"/>
      <c r="AN25" s="285"/>
      <c r="AO25" s="285"/>
      <c r="AP25" s="285"/>
      <c r="AQ25" s="285"/>
      <c r="AR25" s="285"/>
      <c r="AS25" s="285"/>
      <c r="AT25" s="285"/>
      <c r="AU25" s="285"/>
      <c r="AV25" s="285"/>
      <c r="AW25" s="285"/>
      <c r="AX25" s="285"/>
      <c r="AY25" s="285"/>
      <c r="AZ25" s="285"/>
    </row>
    <row r="26" spans="1:52" s="227" customFormat="1" ht="13.8" x14ac:dyDescent="0.25">
      <c r="A26" s="285"/>
      <c r="C26" s="226"/>
      <c r="D26" s="226"/>
      <c r="E26" s="226"/>
      <c r="F26" s="226"/>
      <c r="G26" s="226"/>
      <c r="H26" s="226"/>
      <c r="I26" s="226"/>
      <c r="J26" s="226"/>
      <c r="K26" s="226"/>
      <c r="L26" s="226"/>
      <c r="M26" s="226"/>
      <c r="N26" s="226"/>
      <c r="O26" s="226"/>
      <c r="P26" s="226"/>
      <c r="Q26" s="226"/>
      <c r="R26" s="226"/>
      <c r="S26" s="226"/>
      <c r="T26" s="285"/>
      <c r="U26" s="285"/>
      <c r="V26" s="285"/>
      <c r="W26" s="285"/>
      <c r="X26" s="285"/>
      <c r="Y26" s="285"/>
      <c r="Z26" s="285"/>
      <c r="AA26" s="285"/>
      <c r="AB26" s="285"/>
      <c r="AC26" s="285"/>
      <c r="AD26" s="285"/>
      <c r="AE26" s="285"/>
      <c r="AF26" s="285"/>
      <c r="AG26" s="285"/>
      <c r="AH26" s="285"/>
      <c r="AI26" s="285"/>
      <c r="AJ26" s="285"/>
      <c r="AK26" s="285"/>
      <c r="AL26" s="285"/>
      <c r="AM26" s="285"/>
      <c r="AN26" s="285"/>
      <c r="AO26" s="285"/>
      <c r="AP26" s="285"/>
      <c r="AQ26" s="285"/>
      <c r="AR26" s="285"/>
      <c r="AS26" s="285"/>
      <c r="AT26" s="285"/>
      <c r="AU26" s="285"/>
      <c r="AV26" s="285"/>
      <c r="AW26" s="285"/>
      <c r="AX26" s="285"/>
      <c r="AY26" s="285"/>
      <c r="AZ26" s="285"/>
    </row>
    <row r="27" spans="1:52" s="227" customFormat="1" ht="13.8" x14ac:dyDescent="0.25">
      <c r="A27" s="285"/>
      <c r="C27" s="226" t="s">
        <v>493</v>
      </c>
      <c r="D27" s="226"/>
      <c r="E27" s="226"/>
      <c r="F27" s="226"/>
      <c r="G27" s="226"/>
      <c r="H27" s="226"/>
      <c r="I27" s="226"/>
      <c r="J27" s="226"/>
      <c r="K27" s="226"/>
      <c r="L27" s="226"/>
      <c r="M27" s="226"/>
      <c r="N27" s="226"/>
      <c r="O27" s="226"/>
      <c r="P27" s="226"/>
      <c r="Q27" s="226"/>
      <c r="R27" s="226"/>
      <c r="S27" s="226"/>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row>
    <row r="28" spans="1:52" ht="15" x14ac:dyDescent="0.3">
      <c r="A28" s="281"/>
      <c r="C28" s="245"/>
      <c r="D28" s="245"/>
      <c r="E28" s="245"/>
      <c r="F28" s="245"/>
      <c r="G28" s="245"/>
      <c r="H28" s="245"/>
      <c r="I28" s="245"/>
      <c r="J28" s="245"/>
      <c r="K28" s="245"/>
      <c r="L28" s="245"/>
      <c r="M28" s="245"/>
      <c r="N28" s="245"/>
      <c r="O28" s="245"/>
      <c r="P28" s="245"/>
      <c r="Q28" s="245"/>
      <c r="R28" s="245"/>
      <c r="S28" s="245"/>
      <c r="T28" s="281"/>
      <c r="U28" s="281"/>
      <c r="V28" s="281"/>
      <c r="W28" s="281"/>
      <c r="X28" s="281"/>
      <c r="Y28" s="281"/>
      <c r="Z28" s="281"/>
      <c r="AA28" s="281"/>
      <c r="AB28" s="281"/>
      <c r="AC28" s="281"/>
      <c r="AD28" s="281"/>
      <c r="AE28" s="281"/>
      <c r="AF28" s="281"/>
      <c r="AG28" s="281"/>
      <c r="AH28" s="281"/>
      <c r="AI28" s="281"/>
      <c r="AJ28" s="281"/>
      <c r="AK28" s="281"/>
      <c r="AL28" s="281"/>
      <c r="AM28" s="281"/>
      <c r="AN28" s="281"/>
      <c r="AO28" s="281"/>
      <c r="AP28" s="281"/>
      <c r="AQ28" s="281"/>
      <c r="AR28" s="281"/>
      <c r="AS28" s="281"/>
      <c r="AT28" s="281"/>
      <c r="AU28" s="281"/>
      <c r="AV28" s="281"/>
      <c r="AW28" s="281"/>
      <c r="AX28" s="281"/>
      <c r="AY28" s="281"/>
      <c r="AZ28" s="281"/>
    </row>
    <row r="29" spans="1:52" ht="15" x14ac:dyDescent="0.3">
      <c r="A29" s="281"/>
      <c r="C29" s="245"/>
      <c r="D29" s="245"/>
      <c r="E29" s="245"/>
      <c r="F29" s="245"/>
      <c r="G29" s="245"/>
      <c r="H29" s="245"/>
      <c r="I29" s="245"/>
      <c r="J29" s="245"/>
      <c r="K29" s="245"/>
      <c r="L29" s="245"/>
      <c r="M29" s="245"/>
      <c r="N29" s="245"/>
      <c r="O29" s="245"/>
      <c r="P29" s="245"/>
      <c r="Q29" s="245"/>
      <c r="R29" s="245"/>
      <c r="S29" s="245"/>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c r="AS29" s="281"/>
      <c r="AT29" s="281"/>
      <c r="AU29" s="281"/>
      <c r="AV29" s="281"/>
      <c r="AW29" s="281"/>
      <c r="AX29" s="281"/>
      <c r="AY29" s="281"/>
      <c r="AZ29" s="281"/>
    </row>
    <row r="30" spans="1:52" ht="15" x14ac:dyDescent="0.3">
      <c r="A30" s="281"/>
      <c r="C30" s="245"/>
      <c r="D30" s="245"/>
      <c r="E30" s="245"/>
      <c r="F30" s="245"/>
      <c r="G30" s="246"/>
      <c r="H30" s="246"/>
      <c r="I30" s="246"/>
      <c r="J30" s="246"/>
      <c r="K30" s="246"/>
      <c r="L30" s="246"/>
      <c r="M30" s="246"/>
      <c r="N30" s="245"/>
      <c r="O30" s="245"/>
      <c r="P30" s="245"/>
      <c r="Q30" s="245"/>
      <c r="R30" s="245"/>
      <c r="S30" s="245"/>
      <c r="T30" s="281"/>
      <c r="U30" s="281"/>
      <c r="V30" s="281"/>
      <c r="W30" s="281"/>
      <c r="X30" s="281"/>
      <c r="Y30" s="281"/>
      <c r="Z30" s="281"/>
      <c r="AA30" s="281"/>
      <c r="AB30" s="281"/>
      <c r="AC30" s="281"/>
      <c r="AD30" s="281"/>
      <c r="AE30" s="281"/>
      <c r="AF30" s="281"/>
      <c r="AG30" s="281"/>
      <c r="AH30" s="281"/>
      <c r="AI30" s="281"/>
      <c r="AJ30" s="281"/>
      <c r="AK30" s="281"/>
      <c r="AL30" s="281"/>
      <c r="AM30" s="281"/>
      <c r="AN30" s="281"/>
      <c r="AO30" s="281"/>
      <c r="AP30" s="281"/>
      <c r="AQ30" s="281"/>
      <c r="AR30" s="281"/>
      <c r="AS30" s="281"/>
      <c r="AT30" s="281"/>
      <c r="AU30" s="281"/>
      <c r="AV30" s="281"/>
      <c r="AW30" s="281"/>
      <c r="AX30" s="281"/>
      <c r="AY30" s="281"/>
      <c r="AZ30" s="281"/>
    </row>
    <row r="31" spans="1:52" ht="15" x14ac:dyDescent="0.3">
      <c r="A31" s="281"/>
      <c r="C31" s="906" t="s">
        <v>482</v>
      </c>
      <c r="D31" s="906"/>
      <c r="E31" s="906"/>
      <c r="F31" s="906"/>
      <c r="G31" s="906"/>
      <c r="H31" s="906"/>
      <c r="I31" s="906"/>
      <c r="J31" s="906"/>
      <c r="K31" s="906"/>
      <c r="L31" s="906"/>
      <c r="M31" s="906"/>
      <c r="N31" s="906"/>
      <c r="O31" s="906"/>
      <c r="P31" s="906"/>
      <c r="Q31" s="906"/>
      <c r="R31" s="906"/>
      <c r="S31" s="906"/>
      <c r="T31" s="281"/>
      <c r="U31" s="281"/>
      <c r="V31" s="281"/>
      <c r="W31" s="281"/>
      <c r="X31" s="281"/>
      <c r="Y31" s="281"/>
      <c r="Z31" s="281"/>
      <c r="AA31" s="281"/>
      <c r="AB31" s="281"/>
      <c r="AC31" s="281"/>
      <c r="AD31" s="281"/>
      <c r="AE31" s="281"/>
      <c r="AF31" s="281"/>
      <c r="AG31" s="281"/>
      <c r="AH31" s="281"/>
      <c r="AI31" s="281"/>
      <c r="AJ31" s="281"/>
      <c r="AK31" s="281"/>
      <c r="AL31" s="281"/>
      <c r="AM31" s="281"/>
      <c r="AN31" s="281"/>
      <c r="AO31" s="281"/>
      <c r="AP31" s="281"/>
      <c r="AQ31" s="281"/>
      <c r="AR31" s="281"/>
      <c r="AS31" s="281"/>
      <c r="AT31" s="281"/>
      <c r="AU31" s="281"/>
      <c r="AV31" s="281"/>
      <c r="AW31" s="281"/>
      <c r="AX31" s="281"/>
      <c r="AY31" s="281"/>
      <c r="AZ31" s="281"/>
    </row>
    <row r="32" spans="1:52" ht="15" x14ac:dyDescent="0.3">
      <c r="A32" s="281"/>
      <c r="C32" s="906" t="s">
        <v>483</v>
      </c>
      <c r="D32" s="906"/>
      <c r="E32" s="906"/>
      <c r="F32" s="906"/>
      <c r="G32" s="906"/>
      <c r="H32" s="906"/>
      <c r="I32" s="906"/>
      <c r="J32" s="906"/>
      <c r="K32" s="906"/>
      <c r="L32" s="906"/>
      <c r="M32" s="906"/>
      <c r="N32" s="906"/>
      <c r="O32" s="906"/>
      <c r="P32" s="906"/>
      <c r="Q32" s="906"/>
      <c r="R32" s="906"/>
      <c r="S32" s="906"/>
      <c r="T32" s="281"/>
      <c r="U32" s="281"/>
      <c r="V32" s="281"/>
      <c r="W32" s="281"/>
      <c r="X32" s="281"/>
      <c r="Y32" s="281"/>
      <c r="Z32" s="281"/>
      <c r="AA32" s="281"/>
      <c r="AB32" s="281"/>
      <c r="AC32" s="281"/>
      <c r="AD32" s="281"/>
      <c r="AE32" s="281"/>
      <c r="AF32" s="281"/>
      <c r="AG32" s="281"/>
      <c r="AH32" s="281"/>
      <c r="AI32" s="281"/>
      <c r="AJ32" s="281"/>
      <c r="AK32" s="281"/>
      <c r="AL32" s="281"/>
      <c r="AM32" s="281"/>
      <c r="AN32" s="281"/>
      <c r="AO32" s="281"/>
      <c r="AP32" s="281"/>
      <c r="AQ32" s="281"/>
      <c r="AR32" s="281"/>
      <c r="AS32" s="281"/>
      <c r="AT32" s="281"/>
      <c r="AU32" s="281"/>
      <c r="AV32" s="281"/>
      <c r="AW32" s="281"/>
      <c r="AX32" s="281"/>
      <c r="AY32" s="281"/>
      <c r="AZ32" s="281"/>
    </row>
    <row r="33" spans="1:52" s="227" customFormat="1" ht="13.8" x14ac:dyDescent="0.25">
      <c r="A33" s="285"/>
      <c r="C33" s="226" t="s">
        <v>495</v>
      </c>
      <c r="D33" s="226"/>
      <c r="E33" s="226"/>
      <c r="F33" s="226"/>
      <c r="G33" s="904">
        <f>Q7</f>
        <v>0</v>
      </c>
      <c r="H33" s="904"/>
      <c r="I33" s="226"/>
      <c r="J33" s="226"/>
      <c r="K33" s="226"/>
      <c r="L33" s="226" t="s">
        <v>129</v>
      </c>
      <c r="M33" s="894" t="str">
        <f>F7</f>
        <v>M.Sc</v>
      </c>
      <c r="N33" s="894"/>
      <c r="O33" s="894"/>
      <c r="P33" s="894"/>
      <c r="Q33" s="226"/>
      <c r="R33" s="226"/>
      <c r="S33" s="226"/>
      <c r="T33" s="285"/>
      <c r="U33" s="285"/>
      <c r="V33" s="285"/>
      <c r="W33" s="285"/>
      <c r="X33" s="285"/>
      <c r="Y33" s="285"/>
      <c r="Z33" s="285"/>
      <c r="AA33" s="285"/>
      <c r="AB33" s="285"/>
      <c r="AC33" s="285"/>
      <c r="AD33" s="285"/>
      <c r="AE33" s="285"/>
      <c r="AF33" s="285"/>
      <c r="AG33" s="285"/>
      <c r="AH33" s="285"/>
      <c r="AI33" s="285"/>
      <c r="AJ33" s="285"/>
      <c r="AK33" s="285"/>
      <c r="AL33" s="285"/>
      <c r="AM33" s="285"/>
      <c r="AN33" s="285"/>
      <c r="AO33" s="285"/>
      <c r="AP33" s="285"/>
      <c r="AQ33" s="285"/>
      <c r="AR33" s="285"/>
      <c r="AS33" s="285"/>
      <c r="AT33" s="285"/>
      <c r="AU33" s="285"/>
      <c r="AV33" s="285"/>
      <c r="AW33" s="285"/>
      <c r="AX33" s="285"/>
      <c r="AY33" s="285"/>
      <c r="AZ33" s="285"/>
    </row>
    <row r="34" spans="1:52" s="227" customFormat="1" ht="13.8" x14ac:dyDescent="0.25">
      <c r="A34" s="285"/>
      <c r="C34" s="226" t="s">
        <v>496</v>
      </c>
      <c r="D34" s="226"/>
      <c r="E34" s="226"/>
      <c r="F34" s="226"/>
      <c r="G34" s="895" t="e">
        <f>O9</f>
        <v>#REF!</v>
      </c>
      <c r="H34" s="895"/>
      <c r="I34" s="895"/>
      <c r="J34" s="895"/>
      <c r="K34" s="228"/>
      <c r="L34" s="226" t="s">
        <v>484</v>
      </c>
      <c r="M34" s="894" t="str">
        <f>F9</f>
        <v>Headmaster</v>
      </c>
      <c r="N34" s="894"/>
      <c r="O34" s="894"/>
      <c r="P34" s="894"/>
      <c r="Q34" s="894"/>
      <c r="R34" s="229"/>
      <c r="S34" s="229"/>
      <c r="T34" s="285"/>
      <c r="U34" s="285"/>
      <c r="V34" s="285"/>
      <c r="W34" s="285"/>
      <c r="X34" s="285"/>
      <c r="Y34" s="285"/>
      <c r="Z34" s="285"/>
      <c r="AA34" s="285"/>
      <c r="AB34" s="285"/>
      <c r="AC34" s="285"/>
      <c r="AD34" s="285"/>
      <c r="AE34" s="285"/>
      <c r="AF34" s="285"/>
      <c r="AG34" s="285"/>
      <c r="AH34" s="285"/>
      <c r="AI34" s="285"/>
      <c r="AJ34" s="285"/>
      <c r="AK34" s="285"/>
      <c r="AL34" s="285"/>
      <c r="AM34" s="285"/>
      <c r="AN34" s="285"/>
      <c r="AO34" s="285"/>
      <c r="AP34" s="285"/>
      <c r="AQ34" s="285"/>
      <c r="AR34" s="285"/>
      <c r="AS34" s="285"/>
      <c r="AT34" s="285"/>
      <c r="AU34" s="285"/>
      <c r="AV34" s="285"/>
      <c r="AW34" s="285"/>
      <c r="AX34" s="285"/>
      <c r="AY34" s="285"/>
      <c r="AZ34" s="285"/>
    </row>
    <row r="35" spans="1:52" s="227" customFormat="1" ht="13.8" x14ac:dyDescent="0.25">
      <c r="A35" s="285"/>
      <c r="C35" s="226" t="s">
        <v>485</v>
      </c>
      <c r="D35" s="226"/>
      <c r="E35" s="226"/>
      <c r="F35" s="226"/>
      <c r="G35" s="226" t="s">
        <v>486</v>
      </c>
      <c r="H35" s="226"/>
      <c r="I35" s="226"/>
      <c r="J35" s="226"/>
      <c r="K35" s="226"/>
      <c r="L35" s="226" t="s">
        <v>487</v>
      </c>
      <c r="M35" s="891" t="s">
        <v>488</v>
      </c>
      <c r="N35" s="891"/>
      <c r="O35" s="891"/>
      <c r="P35" s="226"/>
      <c r="Q35" s="226"/>
      <c r="R35" s="226"/>
      <c r="S35" s="226"/>
      <c r="T35" s="285"/>
      <c r="U35" s="285"/>
      <c r="V35" s="285"/>
      <c r="W35" s="285"/>
      <c r="X35" s="285"/>
      <c r="Y35" s="285"/>
      <c r="Z35" s="285"/>
      <c r="AA35" s="285"/>
      <c r="AB35" s="285"/>
      <c r="AC35" s="285"/>
      <c r="AD35" s="285"/>
      <c r="AE35" s="285"/>
      <c r="AF35" s="285"/>
      <c r="AG35" s="285"/>
      <c r="AH35" s="285"/>
      <c r="AI35" s="285"/>
      <c r="AJ35" s="285"/>
      <c r="AK35" s="285"/>
      <c r="AL35" s="285"/>
      <c r="AM35" s="285"/>
      <c r="AN35" s="285"/>
      <c r="AO35" s="285"/>
      <c r="AP35" s="285"/>
      <c r="AQ35" s="285"/>
      <c r="AR35" s="285"/>
      <c r="AS35" s="285"/>
      <c r="AT35" s="285"/>
      <c r="AU35" s="285"/>
      <c r="AV35" s="285"/>
      <c r="AW35" s="285"/>
      <c r="AX35" s="285"/>
      <c r="AY35" s="285"/>
      <c r="AZ35" s="285"/>
    </row>
    <row r="36" spans="1:52" s="227" customFormat="1" ht="13.8" x14ac:dyDescent="0.25">
      <c r="A36" s="285"/>
      <c r="C36" s="226"/>
      <c r="D36" s="226"/>
      <c r="E36" s="226"/>
      <c r="F36" s="226"/>
      <c r="G36" s="226"/>
      <c r="H36" s="226"/>
      <c r="I36" s="226"/>
      <c r="J36" s="226"/>
      <c r="K36" s="226"/>
      <c r="L36" s="226"/>
      <c r="M36" s="226"/>
      <c r="N36" s="226"/>
      <c r="O36" s="226"/>
      <c r="P36" s="226"/>
      <c r="Q36" s="226"/>
      <c r="R36" s="226"/>
      <c r="S36" s="226"/>
      <c r="T36" s="285"/>
      <c r="U36" s="285"/>
      <c r="V36" s="285"/>
      <c r="W36" s="285"/>
      <c r="X36" s="285"/>
      <c r="Y36" s="285"/>
      <c r="Z36" s="285"/>
      <c r="AA36" s="285"/>
      <c r="AB36" s="285"/>
      <c r="AC36" s="285"/>
      <c r="AD36" s="285"/>
      <c r="AE36" s="285"/>
      <c r="AF36" s="285"/>
      <c r="AG36" s="285"/>
      <c r="AH36" s="285"/>
      <c r="AI36" s="285"/>
      <c r="AJ36" s="285"/>
      <c r="AK36" s="285"/>
      <c r="AL36" s="285"/>
      <c r="AM36" s="285"/>
      <c r="AN36" s="285"/>
      <c r="AO36" s="285"/>
      <c r="AP36" s="285"/>
      <c r="AQ36" s="285"/>
      <c r="AR36" s="285"/>
      <c r="AS36" s="285"/>
      <c r="AT36" s="285"/>
      <c r="AU36" s="285"/>
      <c r="AV36" s="285"/>
      <c r="AW36" s="285"/>
      <c r="AX36" s="285"/>
      <c r="AY36" s="285"/>
      <c r="AZ36" s="285"/>
    </row>
    <row r="37" spans="1:52" s="227" customFormat="1" ht="15" customHeight="1" x14ac:dyDescent="0.25">
      <c r="A37" s="285"/>
      <c r="C37" s="898" t="s">
        <v>499</v>
      </c>
      <c r="D37" s="899"/>
      <c r="E37" s="900"/>
      <c r="F37" s="226"/>
      <c r="G37" s="315" t="s">
        <v>435</v>
      </c>
      <c r="H37" s="313"/>
      <c r="I37" s="313"/>
      <c r="J37" s="891"/>
      <c r="K37" s="891"/>
      <c r="L37" s="315" t="s">
        <v>436</v>
      </c>
      <c r="M37" s="313"/>
      <c r="N37" s="313"/>
      <c r="O37" s="315" t="s">
        <v>437</v>
      </c>
      <c r="P37" s="226"/>
      <c r="Q37" s="226"/>
      <c r="R37" s="313"/>
      <c r="S37" s="226"/>
      <c r="T37" s="285"/>
      <c r="U37" s="285"/>
      <c r="V37" s="285"/>
      <c r="W37" s="285"/>
      <c r="X37" s="285"/>
      <c r="Y37" s="285"/>
      <c r="Z37" s="285"/>
      <c r="AA37" s="285"/>
      <c r="AB37" s="285"/>
      <c r="AC37" s="285"/>
      <c r="AD37" s="285"/>
      <c r="AE37" s="285"/>
      <c r="AF37" s="285"/>
      <c r="AG37" s="285"/>
      <c r="AH37" s="285"/>
      <c r="AI37" s="285"/>
      <c r="AJ37" s="285"/>
      <c r="AK37" s="285"/>
      <c r="AL37" s="285"/>
      <c r="AM37" s="285"/>
      <c r="AN37" s="285"/>
      <c r="AO37" s="285"/>
      <c r="AP37" s="285"/>
      <c r="AQ37" s="285"/>
      <c r="AR37" s="285"/>
      <c r="AS37" s="285"/>
      <c r="AT37" s="285"/>
      <c r="AU37" s="285"/>
      <c r="AV37" s="285"/>
      <c r="AW37" s="285"/>
      <c r="AX37" s="285"/>
      <c r="AY37" s="285"/>
      <c r="AZ37" s="285"/>
    </row>
    <row r="38" spans="1:52" s="227" customFormat="1" ht="15" customHeight="1" x14ac:dyDescent="0.25">
      <c r="A38" s="285"/>
      <c r="C38" s="901"/>
      <c r="D38" s="902"/>
      <c r="E38" s="903"/>
      <c r="F38" s="226"/>
      <c r="G38" s="315" t="s">
        <v>438</v>
      </c>
      <c r="H38" s="313"/>
      <c r="I38" s="313"/>
      <c r="J38" s="892"/>
      <c r="K38" s="891"/>
      <c r="L38" s="315" t="s">
        <v>439</v>
      </c>
      <c r="M38" s="226"/>
      <c r="N38" s="242"/>
      <c r="O38" s="315" t="s">
        <v>440</v>
      </c>
      <c r="P38" s="226"/>
      <c r="Q38" s="226"/>
      <c r="R38" s="242"/>
      <c r="S38" s="226"/>
      <c r="T38" s="285"/>
      <c r="U38" s="285"/>
      <c r="V38" s="285"/>
      <c r="W38" s="285"/>
      <c r="X38" s="285"/>
      <c r="Y38" s="285"/>
      <c r="Z38" s="285"/>
      <c r="AA38" s="285"/>
      <c r="AB38" s="285"/>
      <c r="AC38" s="285"/>
      <c r="AD38" s="285"/>
      <c r="AE38" s="285"/>
      <c r="AF38" s="285"/>
      <c r="AG38" s="285"/>
      <c r="AH38" s="285"/>
      <c r="AI38" s="285"/>
      <c r="AJ38" s="285"/>
      <c r="AK38" s="285"/>
      <c r="AL38" s="285"/>
      <c r="AM38" s="285"/>
      <c r="AN38" s="285"/>
      <c r="AO38" s="285"/>
      <c r="AP38" s="285"/>
      <c r="AQ38" s="285"/>
      <c r="AR38" s="285"/>
      <c r="AS38" s="285"/>
      <c r="AT38" s="285"/>
      <c r="AU38" s="285"/>
      <c r="AV38" s="285"/>
      <c r="AW38" s="285"/>
      <c r="AX38" s="285"/>
      <c r="AY38" s="285"/>
      <c r="AZ38" s="285"/>
    </row>
    <row r="39" spans="1:52" s="227" customFormat="1" ht="15" customHeight="1" x14ac:dyDescent="0.25">
      <c r="A39" s="285"/>
      <c r="C39" s="237"/>
      <c r="D39" s="229"/>
      <c r="E39" s="238"/>
      <c r="F39" s="226"/>
      <c r="G39" s="315" t="s">
        <v>442</v>
      </c>
      <c r="H39" s="313"/>
      <c r="I39" s="313"/>
      <c r="J39" s="892"/>
      <c r="K39" s="891"/>
      <c r="L39" s="348" t="s">
        <v>444</v>
      </c>
      <c r="M39" s="229"/>
      <c r="N39" s="243"/>
      <c r="O39" s="229"/>
      <c r="P39" s="229"/>
      <c r="Q39" s="229"/>
      <c r="R39" s="229"/>
      <c r="S39" s="229"/>
      <c r="T39" s="285"/>
      <c r="U39" s="285"/>
      <c r="V39" s="285"/>
      <c r="W39" s="285"/>
      <c r="X39" s="285"/>
      <c r="Y39" s="285"/>
      <c r="Z39" s="285"/>
      <c r="AA39" s="285"/>
      <c r="AB39" s="285"/>
      <c r="AC39" s="285"/>
      <c r="AD39" s="285"/>
      <c r="AE39" s="285"/>
      <c r="AF39" s="285"/>
      <c r="AG39" s="285"/>
      <c r="AH39" s="285"/>
      <c r="AI39" s="285"/>
      <c r="AJ39" s="285"/>
      <c r="AK39" s="285"/>
      <c r="AL39" s="285"/>
      <c r="AM39" s="285"/>
      <c r="AN39" s="285"/>
      <c r="AO39" s="285"/>
      <c r="AP39" s="285"/>
      <c r="AQ39" s="285"/>
      <c r="AR39" s="285"/>
      <c r="AS39" s="285"/>
      <c r="AT39" s="285"/>
      <c r="AU39" s="285"/>
      <c r="AV39" s="285"/>
      <c r="AW39" s="285"/>
      <c r="AX39" s="285"/>
      <c r="AY39" s="285"/>
      <c r="AZ39" s="285"/>
    </row>
    <row r="40" spans="1:52" s="227" customFormat="1" ht="15" customHeight="1" x14ac:dyDescent="0.25">
      <c r="A40" s="285"/>
      <c r="C40" s="237"/>
      <c r="D40" s="229"/>
      <c r="E40" s="238"/>
      <c r="F40" s="226"/>
      <c r="G40" s="313"/>
      <c r="H40" s="313"/>
      <c r="I40" s="313"/>
      <c r="J40" s="313"/>
      <c r="K40" s="226"/>
      <c r="L40" s="226"/>
      <c r="M40" s="226"/>
      <c r="N40" s="226"/>
      <c r="O40" s="226"/>
      <c r="P40" s="226"/>
      <c r="Q40" s="226"/>
      <c r="R40" s="226"/>
      <c r="S40" s="226"/>
      <c r="T40" s="285"/>
      <c r="U40" s="285"/>
      <c r="V40" s="285"/>
      <c r="W40" s="285"/>
      <c r="X40" s="285"/>
      <c r="Y40" s="285"/>
      <c r="Z40" s="285"/>
      <c r="AA40" s="285"/>
      <c r="AB40" s="285"/>
      <c r="AC40" s="285"/>
      <c r="AD40" s="285"/>
      <c r="AE40" s="285"/>
      <c r="AF40" s="285"/>
      <c r="AG40" s="285"/>
      <c r="AH40" s="285"/>
      <c r="AI40" s="285"/>
      <c r="AJ40" s="285"/>
      <c r="AK40" s="285"/>
      <c r="AL40" s="285"/>
      <c r="AM40" s="285"/>
      <c r="AN40" s="285"/>
      <c r="AO40" s="285"/>
      <c r="AP40" s="285"/>
      <c r="AQ40" s="285"/>
      <c r="AR40" s="285"/>
      <c r="AS40" s="285"/>
      <c r="AT40" s="285"/>
      <c r="AU40" s="285"/>
      <c r="AV40" s="285"/>
      <c r="AW40" s="285"/>
      <c r="AX40" s="285"/>
      <c r="AY40" s="285"/>
      <c r="AZ40" s="285"/>
    </row>
    <row r="41" spans="1:52" s="227" customFormat="1" ht="15" customHeight="1" x14ac:dyDescent="0.25">
      <c r="A41" s="285"/>
      <c r="C41" s="239"/>
      <c r="D41" s="240"/>
      <c r="E41" s="241"/>
      <c r="F41" s="226"/>
      <c r="G41" s="313"/>
      <c r="H41" s="313"/>
      <c r="I41" s="313"/>
      <c r="J41" s="313"/>
      <c r="K41" s="226"/>
      <c r="L41" s="226"/>
      <c r="M41" s="226"/>
      <c r="N41" s="226"/>
      <c r="O41" s="226"/>
      <c r="P41" s="226"/>
      <c r="Q41" s="226"/>
      <c r="R41" s="226"/>
      <c r="S41" s="226"/>
      <c r="T41" s="285"/>
      <c r="U41" s="285"/>
      <c r="V41" s="285"/>
      <c r="W41" s="285"/>
      <c r="X41" s="285"/>
      <c r="Y41" s="285"/>
      <c r="Z41" s="285"/>
      <c r="AA41" s="285"/>
      <c r="AB41" s="285"/>
      <c r="AC41" s="285"/>
      <c r="AD41" s="285"/>
      <c r="AE41" s="285"/>
      <c r="AF41" s="285"/>
      <c r="AG41" s="285"/>
      <c r="AH41" s="285"/>
      <c r="AI41" s="285"/>
      <c r="AJ41" s="285"/>
      <c r="AK41" s="285"/>
      <c r="AL41" s="285"/>
      <c r="AM41" s="285"/>
      <c r="AN41" s="285"/>
      <c r="AO41" s="285"/>
      <c r="AP41" s="285"/>
      <c r="AQ41" s="285"/>
      <c r="AR41" s="285"/>
      <c r="AS41" s="285"/>
      <c r="AT41" s="285"/>
      <c r="AU41" s="285"/>
      <c r="AV41" s="285"/>
      <c r="AW41" s="285"/>
      <c r="AX41" s="285"/>
      <c r="AY41" s="285"/>
      <c r="AZ41" s="285"/>
    </row>
    <row r="42" spans="1:52" s="227" customFormat="1" ht="13.8" x14ac:dyDescent="0.25">
      <c r="A42" s="285"/>
      <c r="C42" s="226"/>
      <c r="D42" s="226"/>
      <c r="E42" s="226"/>
      <c r="F42" s="226"/>
      <c r="G42" s="226"/>
      <c r="H42" s="226"/>
      <c r="I42" s="226"/>
      <c r="J42" s="226"/>
      <c r="K42" s="226"/>
      <c r="L42" s="226"/>
      <c r="M42" s="226"/>
      <c r="N42" s="226"/>
      <c r="O42" s="226"/>
      <c r="P42" s="226"/>
      <c r="Q42" s="226"/>
      <c r="R42" s="226"/>
      <c r="S42" s="226"/>
      <c r="T42" s="285"/>
      <c r="U42" s="285"/>
      <c r="V42" s="285"/>
      <c r="W42" s="285"/>
      <c r="X42" s="285"/>
      <c r="Y42" s="285"/>
      <c r="Z42" s="285"/>
      <c r="AA42" s="285"/>
      <c r="AB42" s="285"/>
      <c r="AC42" s="285"/>
      <c r="AD42" s="285"/>
      <c r="AE42" s="285"/>
      <c r="AF42" s="285"/>
      <c r="AG42" s="285"/>
      <c r="AH42" s="285"/>
      <c r="AI42" s="285"/>
      <c r="AJ42" s="285"/>
      <c r="AK42" s="285"/>
      <c r="AL42" s="285"/>
      <c r="AM42" s="285"/>
      <c r="AN42" s="285"/>
      <c r="AO42" s="285"/>
      <c r="AP42" s="285"/>
      <c r="AQ42" s="285"/>
      <c r="AR42" s="285"/>
      <c r="AS42" s="285"/>
      <c r="AT42" s="285"/>
      <c r="AU42" s="285"/>
      <c r="AV42" s="285"/>
      <c r="AW42" s="285"/>
      <c r="AX42" s="285"/>
      <c r="AY42" s="285"/>
      <c r="AZ42" s="285"/>
    </row>
    <row r="43" spans="1:52" s="227" customFormat="1" ht="18.75" customHeight="1" x14ac:dyDescent="0.25">
      <c r="A43" s="285"/>
      <c r="B43" s="247"/>
      <c r="C43" s="231"/>
      <c r="D43" s="231" t="s">
        <v>489</v>
      </c>
      <c r="E43" s="231"/>
      <c r="F43" s="231"/>
      <c r="G43" s="231"/>
      <c r="H43" s="231"/>
      <c r="I43" s="231"/>
      <c r="J43" s="231">
        <f>DATA!S21</f>
        <v>0</v>
      </c>
      <c r="K43" s="231"/>
      <c r="L43" s="231"/>
      <c r="M43" s="231"/>
      <c r="N43" s="231"/>
      <c r="O43" s="231"/>
      <c r="P43" s="231"/>
      <c r="Q43" s="232"/>
      <c r="R43" s="232"/>
      <c r="S43" s="231"/>
      <c r="T43" s="285"/>
      <c r="U43" s="285"/>
      <c r="V43" s="285"/>
      <c r="W43" s="285"/>
      <c r="X43" s="285"/>
      <c r="Y43" s="285"/>
      <c r="Z43" s="285"/>
      <c r="AA43" s="285"/>
      <c r="AB43" s="285"/>
      <c r="AC43" s="285"/>
      <c r="AD43" s="285"/>
      <c r="AE43" s="285"/>
      <c r="AF43" s="285"/>
      <c r="AG43" s="285"/>
      <c r="AH43" s="285"/>
      <c r="AI43" s="285"/>
      <c r="AJ43" s="285"/>
      <c r="AK43" s="285"/>
      <c r="AL43" s="285"/>
      <c r="AM43" s="285"/>
      <c r="AN43" s="285"/>
      <c r="AO43" s="285"/>
      <c r="AP43" s="285"/>
      <c r="AQ43" s="285"/>
      <c r="AR43" s="285"/>
      <c r="AS43" s="285"/>
      <c r="AT43" s="285"/>
      <c r="AU43" s="285"/>
      <c r="AV43" s="285"/>
      <c r="AW43" s="285"/>
      <c r="AX43" s="285"/>
      <c r="AY43" s="285"/>
      <c r="AZ43" s="285"/>
    </row>
    <row r="44" spans="1:52" s="227" customFormat="1" ht="6.75" customHeight="1" x14ac:dyDescent="0.25">
      <c r="A44" s="285"/>
      <c r="C44" s="226"/>
      <c r="D44" s="226"/>
      <c r="E44" s="226"/>
      <c r="F44" s="226"/>
      <c r="G44" s="226"/>
      <c r="H44" s="226"/>
      <c r="I44" s="226"/>
      <c r="J44" s="226"/>
      <c r="K44" s="226"/>
      <c r="L44" s="226"/>
      <c r="M44" s="226"/>
      <c r="N44" s="226"/>
      <c r="O44" s="226"/>
      <c r="P44" s="226"/>
      <c r="Q44" s="226"/>
      <c r="R44" s="226"/>
      <c r="S44" s="226"/>
      <c r="T44" s="285"/>
      <c r="U44" s="285"/>
      <c r="V44" s="285"/>
      <c r="W44" s="285"/>
      <c r="X44" s="285"/>
      <c r="Y44" s="285"/>
      <c r="Z44" s="285"/>
      <c r="AA44" s="285"/>
      <c r="AB44" s="285"/>
      <c r="AC44" s="285"/>
      <c r="AD44" s="285"/>
      <c r="AE44" s="285"/>
      <c r="AF44" s="285"/>
      <c r="AG44" s="285"/>
      <c r="AH44" s="285"/>
      <c r="AI44" s="285"/>
      <c r="AJ44" s="285"/>
      <c r="AK44" s="285"/>
      <c r="AL44" s="285"/>
      <c r="AM44" s="285"/>
      <c r="AN44" s="285"/>
      <c r="AO44" s="285"/>
      <c r="AP44" s="285"/>
      <c r="AQ44" s="285"/>
      <c r="AR44" s="285"/>
      <c r="AS44" s="285"/>
      <c r="AT44" s="285"/>
      <c r="AU44" s="285"/>
      <c r="AV44" s="285"/>
      <c r="AW44" s="285"/>
      <c r="AX44" s="285"/>
      <c r="AY44" s="285"/>
      <c r="AZ44" s="285"/>
    </row>
    <row r="45" spans="1:52" s="227" customFormat="1" ht="13.8" x14ac:dyDescent="0.25">
      <c r="A45" s="285"/>
      <c r="C45" s="226"/>
      <c r="D45" s="226" t="s">
        <v>490</v>
      </c>
      <c r="E45" s="226"/>
      <c r="F45" s="226"/>
      <c r="G45" s="226"/>
      <c r="H45" s="226"/>
      <c r="I45" s="226"/>
      <c r="J45" s="894"/>
      <c r="K45" s="894"/>
      <c r="L45" s="894"/>
      <c r="M45" s="894"/>
      <c r="N45" s="894"/>
      <c r="O45" s="894"/>
      <c r="P45" s="894"/>
      <c r="Q45" s="312"/>
      <c r="R45" s="312"/>
      <c r="S45" s="226"/>
      <c r="T45" s="285"/>
      <c r="U45" s="285"/>
      <c r="V45" s="285"/>
      <c r="W45" s="285"/>
      <c r="X45" s="285"/>
      <c r="Y45" s="285"/>
      <c r="Z45" s="285"/>
      <c r="AA45" s="285"/>
      <c r="AB45" s="285"/>
      <c r="AC45" s="285"/>
      <c r="AD45" s="285"/>
      <c r="AE45" s="285"/>
      <c r="AF45" s="285"/>
      <c r="AG45" s="285"/>
      <c r="AH45" s="285"/>
      <c r="AI45" s="285"/>
      <c r="AJ45" s="285"/>
      <c r="AK45" s="285"/>
      <c r="AL45" s="285"/>
      <c r="AM45" s="285"/>
      <c r="AN45" s="285"/>
      <c r="AO45" s="285"/>
      <c r="AP45" s="285"/>
      <c r="AQ45" s="285"/>
      <c r="AR45" s="285"/>
      <c r="AS45" s="285"/>
      <c r="AT45" s="285"/>
      <c r="AU45" s="285"/>
      <c r="AV45" s="285"/>
      <c r="AW45" s="285"/>
      <c r="AX45" s="285"/>
      <c r="AY45" s="285"/>
      <c r="AZ45" s="285"/>
    </row>
    <row r="46" spans="1:52" s="227" customFormat="1" ht="9.75" customHeight="1" x14ac:dyDescent="0.25">
      <c r="A46" s="285"/>
      <c r="B46" s="248"/>
      <c r="C46" s="233"/>
      <c r="D46" s="233"/>
      <c r="E46" s="233"/>
      <c r="F46" s="233"/>
      <c r="G46" s="233"/>
      <c r="H46" s="233"/>
      <c r="I46" s="233"/>
      <c r="J46" s="233"/>
      <c r="K46" s="233"/>
      <c r="L46" s="233"/>
      <c r="M46" s="233"/>
      <c r="N46" s="233"/>
      <c r="O46" s="233"/>
      <c r="P46" s="233"/>
      <c r="Q46" s="233"/>
      <c r="R46" s="233"/>
      <c r="S46" s="233"/>
      <c r="T46" s="285"/>
      <c r="U46" s="285"/>
      <c r="V46" s="285"/>
      <c r="W46" s="285"/>
      <c r="X46" s="285"/>
      <c r="Y46" s="285"/>
      <c r="Z46" s="285"/>
      <c r="AA46" s="285"/>
      <c r="AB46" s="285"/>
      <c r="AC46" s="285"/>
      <c r="AD46" s="285"/>
      <c r="AE46" s="285"/>
      <c r="AF46" s="285"/>
      <c r="AG46" s="285"/>
      <c r="AH46" s="285"/>
      <c r="AI46" s="285"/>
      <c r="AJ46" s="285"/>
      <c r="AK46" s="285"/>
      <c r="AL46" s="285"/>
      <c r="AM46" s="285"/>
      <c r="AN46" s="285"/>
      <c r="AO46" s="285"/>
      <c r="AP46" s="285"/>
      <c r="AQ46" s="285"/>
      <c r="AR46" s="285"/>
      <c r="AS46" s="285"/>
      <c r="AT46" s="285"/>
      <c r="AU46" s="285"/>
      <c r="AV46" s="285"/>
      <c r="AW46" s="285"/>
      <c r="AX46" s="285"/>
      <c r="AY46" s="285"/>
      <c r="AZ46" s="285"/>
    </row>
    <row r="47" spans="1:52" s="227" customFormat="1" ht="9.75" customHeight="1" x14ac:dyDescent="0.25">
      <c r="A47" s="285"/>
      <c r="C47" s="226"/>
      <c r="D47" s="226"/>
      <c r="E47" s="226"/>
      <c r="F47" s="226"/>
      <c r="G47" s="226"/>
      <c r="H47" s="226"/>
      <c r="I47" s="226"/>
      <c r="J47" s="226"/>
      <c r="K47" s="226"/>
      <c r="L47" s="226"/>
      <c r="M47" s="226"/>
      <c r="N47" s="226"/>
      <c r="O47" s="226"/>
      <c r="P47" s="226"/>
      <c r="Q47" s="226"/>
      <c r="R47" s="226"/>
      <c r="S47" s="226"/>
      <c r="T47" s="285"/>
      <c r="U47" s="285"/>
      <c r="V47" s="285"/>
      <c r="W47" s="285"/>
      <c r="X47" s="285"/>
      <c r="Y47" s="285"/>
      <c r="Z47" s="285"/>
      <c r="AA47" s="285"/>
      <c r="AB47" s="285"/>
      <c r="AC47" s="285"/>
      <c r="AD47" s="285"/>
      <c r="AE47" s="285"/>
      <c r="AF47" s="285"/>
      <c r="AG47" s="285"/>
      <c r="AH47" s="285"/>
      <c r="AI47" s="285"/>
      <c r="AJ47" s="285"/>
      <c r="AK47" s="285"/>
      <c r="AL47" s="285"/>
      <c r="AM47" s="285"/>
      <c r="AN47" s="285"/>
      <c r="AO47" s="285"/>
      <c r="AP47" s="285"/>
      <c r="AQ47" s="285"/>
      <c r="AR47" s="285"/>
      <c r="AS47" s="285"/>
      <c r="AT47" s="285"/>
      <c r="AU47" s="285"/>
      <c r="AV47" s="285"/>
      <c r="AW47" s="285"/>
      <c r="AX47" s="285"/>
      <c r="AY47" s="285"/>
      <c r="AZ47" s="285"/>
    </row>
    <row r="48" spans="1:52" s="227" customFormat="1" ht="13.8" x14ac:dyDescent="0.25">
      <c r="A48" s="285"/>
      <c r="C48" s="226"/>
      <c r="D48" s="226" t="s">
        <v>491</v>
      </c>
      <c r="E48" s="226"/>
      <c r="F48" s="226"/>
      <c r="G48" s="226"/>
      <c r="H48" s="890">
        <f ca="1">O15</f>
        <v>1814</v>
      </c>
      <c r="I48" s="890"/>
      <c r="J48" s="890"/>
      <c r="K48" s="236"/>
      <c r="L48" s="236"/>
      <c r="M48" s="226"/>
      <c r="N48" s="226"/>
      <c r="O48" s="226"/>
      <c r="P48" s="226"/>
      <c r="Q48" s="226"/>
      <c r="R48" s="226"/>
      <c r="S48" s="226"/>
      <c r="T48" s="285"/>
      <c r="U48" s="285"/>
      <c r="V48" s="285"/>
      <c r="W48" s="285"/>
      <c r="X48" s="285"/>
      <c r="Y48" s="285"/>
      <c r="Z48" s="285"/>
      <c r="AA48" s="285"/>
      <c r="AB48" s="285"/>
      <c r="AC48" s="285"/>
      <c r="AD48" s="285"/>
      <c r="AE48" s="285"/>
      <c r="AF48" s="285"/>
      <c r="AG48" s="285"/>
      <c r="AH48" s="285"/>
      <c r="AI48" s="285"/>
      <c r="AJ48" s="285"/>
      <c r="AK48" s="285"/>
      <c r="AL48" s="285"/>
      <c r="AM48" s="285"/>
      <c r="AN48" s="285"/>
      <c r="AO48" s="285"/>
      <c r="AP48" s="285"/>
      <c r="AQ48" s="285"/>
      <c r="AR48" s="285"/>
      <c r="AS48" s="285"/>
      <c r="AT48" s="285"/>
      <c r="AU48" s="285"/>
      <c r="AV48" s="285"/>
      <c r="AW48" s="285"/>
      <c r="AX48" s="285"/>
      <c r="AY48" s="285"/>
      <c r="AZ48" s="285"/>
    </row>
    <row r="49" spans="1:52" s="227" customFormat="1" ht="13.8" x14ac:dyDescent="0.25">
      <c r="A49" s="285"/>
      <c r="C49" s="226"/>
      <c r="D49" s="226" t="str">
        <f ca="1">D17</f>
        <v>Net Amount in words:    One Thousand Eight Hundred and Fourteen rupees only  only</v>
      </c>
      <c r="E49" s="230"/>
      <c r="F49" s="230"/>
      <c r="G49" s="230"/>
      <c r="H49" s="230"/>
      <c r="I49" s="230"/>
      <c r="J49" s="230"/>
      <c r="K49" s="230"/>
      <c r="L49" s="230"/>
      <c r="M49" s="230"/>
      <c r="N49" s="230"/>
      <c r="O49" s="230"/>
      <c r="P49" s="230"/>
      <c r="Q49" s="230"/>
      <c r="R49" s="230"/>
      <c r="S49" s="230"/>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c r="AP49" s="285"/>
      <c r="AQ49" s="285"/>
      <c r="AR49" s="285"/>
      <c r="AS49" s="285"/>
      <c r="AT49" s="285"/>
      <c r="AU49" s="285"/>
      <c r="AV49" s="285"/>
      <c r="AW49" s="285"/>
      <c r="AX49" s="285"/>
      <c r="AY49" s="285"/>
      <c r="AZ49" s="285"/>
    </row>
    <row r="50" spans="1:52" s="227" customFormat="1" ht="13.8" x14ac:dyDescent="0.25">
      <c r="A50" s="285"/>
      <c r="C50" s="226"/>
      <c r="D50" s="226"/>
      <c r="E50" s="230"/>
      <c r="F50" s="230"/>
      <c r="G50" s="230"/>
      <c r="H50" s="230"/>
      <c r="I50" s="230"/>
      <c r="J50" s="230"/>
      <c r="K50" s="230"/>
      <c r="L50" s="230"/>
      <c r="M50" s="230"/>
      <c r="N50" s="230"/>
      <c r="O50" s="230"/>
      <c r="P50" s="230"/>
      <c r="Q50" s="230"/>
      <c r="R50" s="230"/>
      <c r="S50" s="230"/>
      <c r="T50" s="285"/>
      <c r="U50" s="285"/>
      <c r="V50" s="285"/>
      <c r="W50" s="285"/>
      <c r="X50" s="285"/>
      <c r="Y50" s="285"/>
      <c r="Z50" s="285"/>
      <c r="AA50" s="285"/>
      <c r="AB50" s="285"/>
      <c r="AC50" s="285"/>
      <c r="AD50" s="285"/>
      <c r="AE50" s="285"/>
      <c r="AF50" s="285"/>
      <c r="AG50" s="285"/>
      <c r="AH50" s="285"/>
      <c r="AI50" s="285"/>
      <c r="AJ50" s="285"/>
      <c r="AK50" s="285"/>
      <c r="AL50" s="285"/>
      <c r="AM50" s="285"/>
      <c r="AN50" s="285"/>
      <c r="AO50" s="285"/>
      <c r="AP50" s="285"/>
      <c r="AQ50" s="285"/>
      <c r="AR50" s="285"/>
      <c r="AS50" s="285"/>
      <c r="AT50" s="285"/>
      <c r="AU50" s="285"/>
      <c r="AV50" s="285"/>
      <c r="AW50" s="285"/>
      <c r="AX50" s="285"/>
      <c r="AY50" s="285"/>
      <c r="AZ50" s="285"/>
    </row>
    <row r="51" spans="1:52" s="227" customFormat="1" ht="13.8" x14ac:dyDescent="0.25">
      <c r="A51" s="285"/>
      <c r="C51" s="226"/>
      <c r="D51" s="226"/>
      <c r="E51" s="230"/>
      <c r="F51" s="230"/>
      <c r="G51" s="230"/>
      <c r="H51" s="230"/>
      <c r="I51" s="230"/>
      <c r="J51" s="230"/>
      <c r="K51" s="230"/>
      <c r="L51" s="230"/>
      <c r="M51" s="230"/>
      <c r="N51" s="230"/>
      <c r="O51" s="230"/>
      <c r="P51" s="230"/>
      <c r="Q51" s="230"/>
      <c r="R51" s="230"/>
      <c r="S51" s="230"/>
      <c r="T51" s="285"/>
      <c r="U51" s="285"/>
      <c r="V51" s="285"/>
      <c r="W51" s="285"/>
      <c r="X51" s="285"/>
      <c r="Y51" s="285"/>
      <c r="Z51" s="285"/>
      <c r="AA51" s="285"/>
      <c r="AB51" s="285"/>
      <c r="AC51" s="285"/>
      <c r="AD51" s="285"/>
      <c r="AE51" s="285"/>
      <c r="AF51" s="285"/>
      <c r="AG51" s="285"/>
      <c r="AH51" s="285"/>
      <c r="AI51" s="285"/>
      <c r="AJ51" s="285"/>
      <c r="AK51" s="285"/>
      <c r="AL51" s="285"/>
      <c r="AM51" s="285"/>
      <c r="AN51" s="285"/>
      <c r="AO51" s="285"/>
      <c r="AP51" s="285"/>
      <c r="AQ51" s="285"/>
      <c r="AR51" s="285"/>
      <c r="AS51" s="285"/>
      <c r="AT51" s="285"/>
      <c r="AU51" s="285"/>
      <c r="AV51" s="285"/>
      <c r="AW51" s="285"/>
      <c r="AX51" s="285"/>
      <c r="AY51" s="285"/>
      <c r="AZ51" s="285"/>
    </row>
    <row r="52" spans="1:52" s="227" customFormat="1" ht="13.8" x14ac:dyDescent="0.25">
      <c r="A52" s="285"/>
      <c r="C52" s="226"/>
      <c r="D52" s="226"/>
      <c r="E52" s="226"/>
      <c r="F52" s="226"/>
      <c r="G52" s="226"/>
      <c r="H52" s="226"/>
      <c r="I52" s="226"/>
      <c r="J52" s="226"/>
      <c r="K52" s="226"/>
      <c r="L52" s="226"/>
      <c r="M52" s="226"/>
      <c r="N52" s="226"/>
      <c r="O52" s="226"/>
      <c r="P52" s="226"/>
      <c r="Q52" s="226"/>
      <c r="R52" s="226"/>
      <c r="S52" s="226"/>
      <c r="T52" s="285"/>
      <c r="U52" s="285"/>
      <c r="V52" s="285"/>
      <c r="W52" s="285"/>
      <c r="X52" s="285"/>
      <c r="Y52" s="285"/>
      <c r="Z52" s="285"/>
      <c r="AA52" s="285"/>
      <c r="AB52" s="285"/>
      <c r="AC52" s="285"/>
      <c r="AD52" s="285"/>
      <c r="AE52" s="285"/>
      <c r="AF52" s="285"/>
      <c r="AG52" s="285"/>
      <c r="AH52" s="285"/>
      <c r="AI52" s="285"/>
      <c r="AJ52" s="285"/>
      <c r="AK52" s="285"/>
      <c r="AL52" s="285"/>
      <c r="AM52" s="285"/>
      <c r="AN52" s="285"/>
      <c r="AO52" s="285"/>
      <c r="AP52" s="285"/>
      <c r="AQ52" s="285"/>
      <c r="AR52" s="285"/>
      <c r="AS52" s="285"/>
      <c r="AT52" s="285"/>
      <c r="AU52" s="285"/>
      <c r="AV52" s="285"/>
      <c r="AW52" s="285"/>
      <c r="AX52" s="285"/>
      <c r="AY52" s="285"/>
      <c r="AZ52" s="285"/>
    </row>
    <row r="53" spans="1:52" s="227" customFormat="1" ht="13.8" x14ac:dyDescent="0.25">
      <c r="A53" s="285"/>
      <c r="C53" s="226"/>
      <c r="D53" s="226" t="s">
        <v>48</v>
      </c>
      <c r="E53" s="226"/>
      <c r="F53" s="226"/>
      <c r="G53" s="226"/>
      <c r="H53" s="226"/>
      <c r="I53" s="226"/>
      <c r="J53" s="226"/>
      <c r="K53" s="226"/>
      <c r="L53" s="226"/>
      <c r="M53" s="226"/>
      <c r="N53" s="226" t="s">
        <v>492</v>
      </c>
      <c r="O53" s="226"/>
      <c r="P53" s="226"/>
      <c r="Q53" s="226"/>
      <c r="R53" s="226"/>
      <c r="S53" s="226"/>
      <c r="T53" s="285"/>
      <c r="U53" s="285"/>
      <c r="V53" s="285"/>
      <c r="W53" s="285"/>
      <c r="X53" s="285"/>
      <c r="Y53" s="285"/>
      <c r="Z53" s="285"/>
      <c r="AA53" s="285"/>
      <c r="AB53" s="285"/>
      <c r="AC53" s="285"/>
      <c r="AD53" s="285"/>
      <c r="AE53" s="285"/>
      <c r="AF53" s="285"/>
      <c r="AG53" s="285"/>
      <c r="AH53" s="285"/>
      <c r="AI53" s="285"/>
      <c r="AJ53" s="285"/>
      <c r="AK53" s="285"/>
      <c r="AL53" s="285"/>
      <c r="AM53" s="285"/>
      <c r="AN53" s="285"/>
      <c r="AO53" s="285"/>
      <c r="AP53" s="285"/>
      <c r="AQ53" s="285"/>
      <c r="AR53" s="285"/>
      <c r="AS53" s="285"/>
      <c r="AT53" s="285"/>
      <c r="AU53" s="285"/>
      <c r="AV53" s="285"/>
      <c r="AW53" s="285"/>
      <c r="AX53" s="285"/>
      <c r="AY53" s="285"/>
      <c r="AZ53" s="285"/>
    </row>
    <row r="54" spans="1:52" s="227" customFormat="1" ht="13.8" x14ac:dyDescent="0.25">
      <c r="A54" s="285"/>
      <c r="C54" s="226"/>
      <c r="D54" s="226"/>
      <c r="E54" s="226"/>
      <c r="F54" s="226"/>
      <c r="G54" s="226"/>
      <c r="H54" s="226"/>
      <c r="I54" s="226"/>
      <c r="J54" s="226"/>
      <c r="K54" s="226"/>
      <c r="L54" s="226"/>
      <c r="M54" s="226"/>
      <c r="N54" s="226"/>
      <c r="O54" s="226"/>
      <c r="P54" s="226"/>
      <c r="Q54" s="226"/>
      <c r="R54" s="226"/>
      <c r="S54" s="226"/>
      <c r="T54" s="285"/>
      <c r="U54" s="285"/>
      <c r="V54" s="285"/>
      <c r="W54" s="285"/>
      <c r="X54" s="285"/>
      <c r="Y54" s="285"/>
      <c r="Z54" s="285"/>
      <c r="AA54" s="285"/>
      <c r="AB54" s="285"/>
      <c r="AC54" s="285"/>
      <c r="AD54" s="285"/>
      <c r="AE54" s="285"/>
      <c r="AF54" s="285"/>
      <c r="AG54" s="285"/>
      <c r="AH54" s="285"/>
      <c r="AI54" s="285"/>
      <c r="AJ54" s="285"/>
      <c r="AK54" s="285"/>
      <c r="AL54" s="285"/>
      <c r="AM54" s="285"/>
      <c r="AN54" s="285"/>
      <c r="AO54" s="285"/>
      <c r="AP54" s="285"/>
      <c r="AQ54" s="285"/>
      <c r="AR54" s="285"/>
      <c r="AS54" s="285"/>
      <c r="AT54" s="285"/>
      <c r="AU54" s="285"/>
      <c r="AV54" s="285"/>
      <c r="AW54" s="285"/>
      <c r="AX54" s="285"/>
      <c r="AY54" s="285"/>
      <c r="AZ54" s="285"/>
    </row>
    <row r="55" spans="1:52" x14ac:dyDescent="0.3">
      <c r="A55" s="281"/>
      <c r="C55" s="322"/>
      <c r="D55" s="322"/>
      <c r="E55" s="322"/>
      <c r="F55" s="322"/>
      <c r="G55" s="322"/>
      <c r="H55" s="322"/>
      <c r="I55" s="322"/>
      <c r="J55" s="322"/>
      <c r="K55" s="322"/>
      <c r="L55" s="322"/>
      <c r="M55" s="322"/>
      <c r="N55" s="322"/>
      <c r="O55" s="322"/>
      <c r="P55" s="322"/>
      <c r="Q55" s="322"/>
      <c r="R55" s="322"/>
      <c r="S55" s="322"/>
      <c r="T55" s="281"/>
      <c r="U55" s="281"/>
      <c r="V55" s="281"/>
      <c r="W55" s="281"/>
      <c r="X55" s="281"/>
      <c r="Y55" s="281"/>
      <c r="Z55" s="281"/>
      <c r="AA55" s="281"/>
      <c r="AB55" s="281"/>
      <c r="AC55" s="281"/>
      <c r="AD55" s="281"/>
      <c r="AE55" s="281"/>
      <c r="AF55" s="281"/>
      <c r="AG55" s="281"/>
      <c r="AH55" s="281"/>
      <c r="AI55" s="281"/>
      <c r="AJ55" s="281"/>
      <c r="AK55" s="281"/>
      <c r="AL55" s="281"/>
      <c r="AM55" s="281"/>
      <c r="AN55" s="281"/>
      <c r="AO55" s="281"/>
      <c r="AP55" s="281"/>
      <c r="AQ55" s="281"/>
      <c r="AR55" s="281"/>
      <c r="AS55" s="281"/>
      <c r="AT55" s="281"/>
      <c r="AU55" s="281"/>
      <c r="AV55" s="281"/>
      <c r="AW55" s="281"/>
      <c r="AX55" s="281"/>
      <c r="AY55" s="281"/>
      <c r="AZ55" s="281"/>
    </row>
    <row r="56" spans="1:52" x14ac:dyDescent="0.3">
      <c r="A56" s="281"/>
      <c r="C56" s="322"/>
      <c r="D56" s="322"/>
      <c r="E56" s="322"/>
      <c r="F56" s="322"/>
      <c r="G56" s="322"/>
      <c r="H56" s="322"/>
      <c r="I56" s="322"/>
      <c r="J56" s="322"/>
      <c r="K56" s="322"/>
      <c r="L56" s="322"/>
      <c r="M56" s="322"/>
      <c r="N56" s="322"/>
      <c r="O56" s="322"/>
      <c r="P56" s="322"/>
      <c r="Q56" s="322"/>
      <c r="R56" s="322"/>
      <c r="S56" s="322"/>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c r="AW56" s="281"/>
      <c r="AX56" s="281"/>
      <c r="AY56" s="281"/>
      <c r="AZ56" s="281"/>
    </row>
    <row r="57" spans="1:52" x14ac:dyDescent="0.3">
      <c r="A57" s="281"/>
      <c r="B57" s="281"/>
      <c r="C57" s="284"/>
      <c r="D57" s="284"/>
      <c r="E57" s="284"/>
      <c r="F57" s="284"/>
      <c r="G57" s="284"/>
      <c r="H57" s="284"/>
      <c r="I57" s="284"/>
      <c r="J57" s="284"/>
      <c r="K57" s="284"/>
      <c r="L57" s="284"/>
      <c r="M57" s="284"/>
      <c r="N57" s="284"/>
      <c r="O57" s="284"/>
      <c r="P57" s="284"/>
      <c r="Q57" s="284"/>
      <c r="R57" s="284"/>
      <c r="S57" s="284"/>
      <c r="T57" s="281"/>
      <c r="U57" s="281"/>
      <c r="V57" s="281"/>
      <c r="W57" s="281"/>
      <c r="X57" s="281"/>
      <c r="Y57" s="281"/>
      <c r="Z57" s="281"/>
      <c r="AA57" s="281"/>
      <c r="AB57" s="281"/>
      <c r="AC57" s="281"/>
      <c r="AD57" s="281"/>
      <c r="AE57" s="281"/>
      <c r="AF57" s="281"/>
      <c r="AG57" s="281"/>
      <c r="AH57" s="281"/>
      <c r="AI57" s="281"/>
      <c r="AJ57" s="281"/>
      <c r="AK57" s="281"/>
      <c r="AL57" s="281"/>
      <c r="AM57" s="281"/>
      <c r="AN57" s="281"/>
      <c r="AO57" s="281"/>
      <c r="AP57" s="281"/>
      <c r="AQ57" s="281"/>
      <c r="AR57" s="281"/>
      <c r="AS57" s="281"/>
      <c r="AT57" s="281"/>
      <c r="AU57" s="281"/>
      <c r="AV57" s="281"/>
      <c r="AW57" s="281"/>
      <c r="AX57" s="281"/>
      <c r="AY57" s="281"/>
      <c r="AZ57" s="281"/>
    </row>
    <row r="58" spans="1:52" x14ac:dyDescent="0.3">
      <c r="A58" s="281"/>
      <c r="B58" s="281"/>
      <c r="C58" s="284"/>
      <c r="D58" s="284"/>
      <c r="E58" s="284"/>
      <c r="F58" s="284"/>
      <c r="G58" s="284"/>
      <c r="H58" s="284"/>
      <c r="I58" s="284"/>
      <c r="J58" s="284"/>
      <c r="K58" s="284"/>
      <c r="L58" s="284"/>
      <c r="M58" s="284"/>
      <c r="N58" s="284"/>
      <c r="O58" s="284"/>
      <c r="P58" s="284"/>
      <c r="Q58" s="284"/>
      <c r="R58" s="284"/>
      <c r="S58" s="284"/>
      <c r="T58" s="281"/>
      <c r="U58" s="281"/>
      <c r="V58" s="281"/>
      <c r="W58" s="281"/>
      <c r="X58" s="281"/>
      <c r="Y58" s="281"/>
      <c r="Z58" s="281"/>
      <c r="AA58" s="281"/>
      <c r="AB58" s="281"/>
      <c r="AC58" s="281"/>
      <c r="AD58" s="281"/>
      <c r="AE58" s="281"/>
      <c r="AF58" s="281"/>
      <c r="AG58" s="281"/>
      <c r="AH58" s="281"/>
      <c r="AI58" s="281"/>
      <c r="AJ58" s="281"/>
      <c r="AK58" s="281"/>
      <c r="AL58" s="281"/>
      <c r="AM58" s="281"/>
      <c r="AN58" s="281"/>
      <c r="AO58" s="281"/>
      <c r="AP58" s="281"/>
      <c r="AQ58" s="281"/>
      <c r="AR58" s="281"/>
      <c r="AS58" s="281"/>
      <c r="AT58" s="281"/>
      <c r="AU58" s="281"/>
      <c r="AV58" s="281"/>
      <c r="AW58" s="281"/>
      <c r="AX58" s="281"/>
      <c r="AY58" s="281"/>
      <c r="AZ58" s="281"/>
    </row>
    <row r="59" spans="1:52" x14ac:dyDescent="0.3">
      <c r="A59" s="281"/>
      <c r="B59" s="281"/>
      <c r="C59" s="284"/>
      <c r="D59" s="284"/>
      <c r="E59" s="284"/>
      <c r="F59" s="284"/>
      <c r="G59" s="284"/>
      <c r="H59" s="284"/>
      <c r="I59" s="284"/>
      <c r="J59" s="284"/>
      <c r="K59" s="284"/>
      <c r="L59" s="284"/>
      <c r="M59" s="284"/>
      <c r="N59" s="284"/>
      <c r="O59" s="284"/>
      <c r="P59" s="284"/>
      <c r="Q59" s="284"/>
      <c r="R59" s="284"/>
      <c r="S59" s="284"/>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c r="AW59" s="281"/>
      <c r="AX59" s="281"/>
      <c r="AY59" s="281"/>
      <c r="AZ59" s="281"/>
    </row>
    <row r="60" spans="1:52" x14ac:dyDescent="0.3">
      <c r="A60" s="281"/>
      <c r="B60" s="281"/>
      <c r="C60" s="284"/>
      <c r="D60" s="284"/>
      <c r="E60" s="284"/>
      <c r="F60" s="284"/>
      <c r="G60" s="284"/>
      <c r="H60" s="284"/>
      <c r="I60" s="284"/>
      <c r="J60" s="284"/>
      <c r="K60" s="284"/>
      <c r="L60" s="284"/>
      <c r="M60" s="284"/>
      <c r="N60" s="284"/>
      <c r="O60" s="284"/>
      <c r="P60" s="284"/>
      <c r="Q60" s="284"/>
      <c r="R60" s="284"/>
      <c r="S60" s="284"/>
      <c r="T60" s="281"/>
      <c r="U60" s="281"/>
      <c r="V60" s="281"/>
      <c r="W60" s="281"/>
      <c r="X60" s="281"/>
      <c r="Y60" s="281"/>
      <c r="Z60" s="281"/>
      <c r="AA60" s="281"/>
      <c r="AB60" s="281"/>
      <c r="AC60" s="281"/>
      <c r="AD60" s="281"/>
      <c r="AE60" s="281"/>
      <c r="AF60" s="281"/>
      <c r="AG60" s="281"/>
      <c r="AH60" s="281"/>
      <c r="AI60" s="281"/>
      <c r="AJ60" s="281"/>
      <c r="AK60" s="281"/>
      <c r="AL60" s="281"/>
      <c r="AM60" s="281"/>
      <c r="AN60" s="281"/>
      <c r="AO60" s="281"/>
      <c r="AP60" s="281"/>
      <c r="AQ60" s="281"/>
      <c r="AR60" s="281"/>
      <c r="AS60" s="281"/>
      <c r="AT60" s="281"/>
      <c r="AU60" s="281"/>
      <c r="AV60" s="281"/>
      <c r="AW60" s="281"/>
      <c r="AX60" s="281"/>
      <c r="AY60" s="281"/>
      <c r="AZ60" s="281"/>
    </row>
    <row r="61" spans="1:52" x14ac:dyDescent="0.3">
      <c r="A61" s="281"/>
      <c r="B61" s="281"/>
      <c r="C61" s="284"/>
      <c r="D61" s="284"/>
      <c r="E61" s="284"/>
      <c r="F61" s="284"/>
      <c r="G61" s="284"/>
      <c r="H61" s="284"/>
      <c r="I61" s="284"/>
      <c r="J61" s="284"/>
      <c r="K61" s="284"/>
      <c r="L61" s="284"/>
      <c r="M61" s="284"/>
      <c r="N61" s="284"/>
      <c r="O61" s="284"/>
      <c r="P61" s="284"/>
      <c r="Q61" s="284"/>
      <c r="R61" s="284"/>
      <c r="S61" s="284"/>
      <c r="T61" s="281"/>
      <c r="U61" s="281"/>
      <c r="V61" s="281"/>
      <c r="W61" s="281"/>
      <c r="X61" s="281"/>
      <c r="Y61" s="281"/>
      <c r="Z61" s="281"/>
      <c r="AA61" s="281"/>
      <c r="AB61" s="281"/>
      <c r="AC61" s="281"/>
      <c r="AD61" s="281"/>
      <c r="AE61" s="281"/>
      <c r="AF61" s="281"/>
      <c r="AG61" s="281"/>
      <c r="AH61" s="281"/>
      <c r="AI61" s="281"/>
      <c r="AJ61" s="281"/>
      <c r="AK61" s="281"/>
      <c r="AL61" s="281"/>
      <c r="AM61" s="281"/>
      <c r="AN61" s="281"/>
      <c r="AO61" s="281"/>
      <c r="AP61" s="281"/>
      <c r="AQ61" s="281"/>
      <c r="AR61" s="281"/>
      <c r="AS61" s="281"/>
      <c r="AT61" s="281"/>
      <c r="AU61" s="281"/>
      <c r="AV61" s="281"/>
      <c r="AW61" s="281"/>
      <c r="AX61" s="281"/>
      <c r="AY61" s="281"/>
      <c r="AZ61" s="281"/>
    </row>
    <row r="62" spans="1:52" x14ac:dyDescent="0.3">
      <c r="A62" s="281"/>
      <c r="B62" s="281"/>
      <c r="C62" s="284"/>
      <c r="D62" s="284"/>
      <c r="E62" s="284"/>
      <c r="F62" s="284"/>
      <c r="G62" s="284"/>
      <c r="H62" s="284"/>
      <c r="I62" s="284"/>
      <c r="J62" s="284"/>
      <c r="K62" s="284"/>
      <c r="L62" s="284"/>
      <c r="M62" s="284"/>
      <c r="N62" s="284"/>
      <c r="O62" s="284"/>
      <c r="P62" s="284"/>
      <c r="Q62" s="284"/>
      <c r="R62" s="284"/>
      <c r="S62" s="284"/>
      <c r="T62" s="281"/>
      <c r="U62" s="281"/>
      <c r="V62" s="281"/>
      <c r="W62" s="281"/>
      <c r="X62" s="281"/>
      <c r="Y62" s="281"/>
      <c r="Z62" s="281"/>
      <c r="AA62" s="281"/>
      <c r="AB62" s="281"/>
      <c r="AC62" s="281"/>
      <c r="AD62" s="281"/>
      <c r="AE62" s="281"/>
      <c r="AF62" s="281"/>
      <c r="AG62" s="281"/>
      <c r="AH62" s="281"/>
      <c r="AI62" s="281"/>
      <c r="AJ62" s="281"/>
      <c r="AK62" s="281"/>
      <c r="AL62" s="281"/>
      <c r="AM62" s="281"/>
      <c r="AN62" s="281"/>
      <c r="AO62" s="281"/>
      <c r="AP62" s="281"/>
      <c r="AQ62" s="281"/>
      <c r="AR62" s="281"/>
      <c r="AS62" s="281"/>
      <c r="AT62" s="281"/>
      <c r="AU62" s="281"/>
      <c r="AV62" s="281"/>
      <c r="AW62" s="281"/>
      <c r="AX62" s="281"/>
      <c r="AY62" s="281"/>
      <c r="AZ62" s="281"/>
    </row>
    <row r="63" spans="1:52" x14ac:dyDescent="0.3">
      <c r="A63" s="281"/>
      <c r="B63" s="281"/>
      <c r="C63" s="284"/>
      <c r="D63" s="284"/>
      <c r="E63" s="284"/>
      <c r="F63" s="284"/>
      <c r="G63" s="284"/>
      <c r="H63" s="284"/>
      <c r="I63" s="284"/>
      <c r="J63" s="284"/>
      <c r="K63" s="284"/>
      <c r="L63" s="284"/>
      <c r="M63" s="284"/>
      <c r="N63" s="284"/>
      <c r="O63" s="284"/>
      <c r="P63" s="284"/>
      <c r="Q63" s="284"/>
      <c r="R63" s="284"/>
      <c r="S63" s="284"/>
      <c r="T63" s="281"/>
      <c r="U63" s="281"/>
      <c r="V63" s="281"/>
      <c r="W63" s="281"/>
      <c r="X63" s="281"/>
      <c r="Y63" s="281"/>
      <c r="Z63" s="281"/>
      <c r="AA63" s="281"/>
      <c r="AB63" s="281"/>
      <c r="AC63" s="281"/>
      <c r="AD63" s="281"/>
      <c r="AE63" s="281"/>
      <c r="AF63" s="281"/>
      <c r="AG63" s="281"/>
      <c r="AH63" s="281"/>
      <c r="AI63" s="281"/>
      <c r="AJ63" s="281"/>
      <c r="AK63" s="281"/>
      <c r="AL63" s="281"/>
      <c r="AM63" s="281"/>
      <c r="AN63" s="281"/>
      <c r="AO63" s="281"/>
      <c r="AP63" s="281"/>
      <c r="AQ63" s="281"/>
      <c r="AR63" s="281"/>
      <c r="AS63" s="281"/>
      <c r="AT63" s="281"/>
      <c r="AU63" s="281"/>
      <c r="AV63" s="281"/>
      <c r="AW63" s="281"/>
      <c r="AX63" s="281"/>
      <c r="AY63" s="281"/>
      <c r="AZ63" s="281"/>
    </row>
    <row r="64" spans="1:52" x14ac:dyDescent="0.3">
      <c r="A64" s="281"/>
      <c r="B64" s="281"/>
      <c r="C64" s="284"/>
      <c r="D64" s="284"/>
      <c r="E64" s="284"/>
      <c r="F64" s="284"/>
      <c r="G64" s="284"/>
      <c r="H64" s="284"/>
      <c r="I64" s="284"/>
      <c r="J64" s="284"/>
      <c r="K64" s="284"/>
      <c r="L64" s="284"/>
      <c r="M64" s="284"/>
      <c r="N64" s="284"/>
      <c r="O64" s="284"/>
      <c r="P64" s="284"/>
      <c r="Q64" s="284"/>
      <c r="R64" s="284"/>
      <c r="S64" s="284"/>
      <c r="T64" s="281"/>
      <c r="U64" s="281"/>
      <c r="V64" s="281"/>
      <c r="W64" s="281"/>
      <c r="X64" s="281"/>
      <c r="Y64" s="281"/>
      <c r="Z64" s="281"/>
      <c r="AA64" s="281"/>
      <c r="AB64" s="281"/>
      <c r="AC64" s="281"/>
      <c r="AD64" s="281"/>
      <c r="AE64" s="281"/>
      <c r="AF64" s="281"/>
      <c r="AG64" s="281"/>
      <c r="AH64" s="281"/>
      <c r="AI64" s="281"/>
      <c r="AJ64" s="281"/>
      <c r="AK64" s="281"/>
      <c r="AL64" s="281"/>
      <c r="AM64" s="281"/>
      <c r="AN64" s="281"/>
      <c r="AO64" s="281"/>
      <c r="AP64" s="281"/>
      <c r="AQ64" s="281"/>
      <c r="AR64" s="281"/>
      <c r="AS64" s="281"/>
      <c r="AT64" s="281"/>
      <c r="AU64" s="281"/>
      <c r="AV64" s="281"/>
      <c r="AW64" s="281"/>
      <c r="AX64" s="281"/>
      <c r="AY64" s="281"/>
      <c r="AZ64" s="281"/>
    </row>
    <row r="65" spans="1:52" x14ac:dyDescent="0.3">
      <c r="A65" s="281"/>
      <c r="B65" s="281"/>
      <c r="C65" s="284"/>
      <c r="D65" s="284"/>
      <c r="E65" s="284"/>
      <c r="F65" s="284"/>
      <c r="G65" s="284"/>
      <c r="H65" s="284"/>
      <c r="I65" s="284"/>
      <c r="J65" s="284"/>
      <c r="K65" s="284"/>
      <c r="L65" s="284"/>
      <c r="M65" s="284"/>
      <c r="N65" s="284"/>
      <c r="O65" s="284"/>
      <c r="P65" s="284"/>
      <c r="Q65" s="284"/>
      <c r="R65" s="284"/>
      <c r="S65" s="284"/>
      <c r="T65" s="281"/>
      <c r="U65" s="281"/>
      <c r="V65" s="281"/>
      <c r="W65" s="281"/>
      <c r="X65" s="281"/>
      <c r="Y65" s="281"/>
      <c r="Z65" s="281"/>
      <c r="AA65" s="281"/>
      <c r="AB65" s="281"/>
      <c r="AC65" s="281"/>
      <c r="AD65" s="281"/>
      <c r="AE65" s="281"/>
      <c r="AF65" s="281"/>
      <c r="AG65" s="281"/>
      <c r="AH65" s="281"/>
      <c r="AI65" s="281"/>
      <c r="AJ65" s="281"/>
      <c r="AK65" s="281"/>
      <c r="AL65" s="281"/>
      <c r="AM65" s="281"/>
      <c r="AN65" s="281"/>
      <c r="AO65" s="281"/>
      <c r="AP65" s="281"/>
      <c r="AQ65" s="281"/>
      <c r="AR65" s="281"/>
      <c r="AS65" s="281"/>
      <c r="AT65" s="281"/>
      <c r="AU65" s="281"/>
      <c r="AV65" s="281"/>
      <c r="AW65" s="281"/>
      <c r="AX65" s="281"/>
      <c r="AY65" s="281"/>
      <c r="AZ65" s="281"/>
    </row>
    <row r="66" spans="1:52" x14ac:dyDescent="0.3">
      <c r="A66" s="281"/>
      <c r="B66" s="281"/>
      <c r="C66" s="284"/>
      <c r="D66" s="284"/>
      <c r="E66" s="284"/>
      <c r="F66" s="284"/>
      <c r="G66" s="284"/>
      <c r="H66" s="284"/>
      <c r="I66" s="284"/>
      <c r="J66" s="284"/>
      <c r="K66" s="284"/>
      <c r="L66" s="284"/>
      <c r="M66" s="284"/>
      <c r="N66" s="284"/>
      <c r="O66" s="284"/>
      <c r="P66" s="284"/>
      <c r="Q66" s="284"/>
      <c r="R66" s="284"/>
      <c r="S66" s="284"/>
      <c r="T66" s="281"/>
      <c r="U66" s="281"/>
      <c r="V66" s="281"/>
      <c r="W66" s="281"/>
      <c r="X66" s="281"/>
      <c r="Y66" s="281"/>
      <c r="Z66" s="281"/>
      <c r="AA66" s="281"/>
      <c r="AB66" s="281"/>
      <c r="AC66" s="281"/>
      <c r="AD66" s="281"/>
      <c r="AE66" s="281"/>
      <c r="AF66" s="281"/>
      <c r="AG66" s="281"/>
      <c r="AH66" s="281"/>
      <c r="AI66" s="281"/>
      <c r="AJ66" s="281"/>
      <c r="AK66" s="281"/>
      <c r="AL66" s="281"/>
      <c r="AM66" s="281"/>
      <c r="AN66" s="281"/>
      <c r="AO66" s="281"/>
      <c r="AP66" s="281"/>
      <c r="AQ66" s="281"/>
      <c r="AR66" s="281"/>
      <c r="AS66" s="281"/>
      <c r="AT66" s="281"/>
      <c r="AU66" s="281"/>
      <c r="AV66" s="281"/>
      <c r="AW66" s="281"/>
      <c r="AX66" s="281"/>
      <c r="AY66" s="281"/>
      <c r="AZ66" s="281"/>
    </row>
    <row r="67" spans="1:52" x14ac:dyDescent="0.3">
      <c r="A67" s="281"/>
      <c r="B67" s="281"/>
      <c r="C67" s="284"/>
      <c r="D67" s="284"/>
      <c r="E67" s="284"/>
      <c r="F67" s="284"/>
      <c r="G67" s="284"/>
      <c r="H67" s="284"/>
      <c r="I67" s="284"/>
      <c r="J67" s="284"/>
      <c r="K67" s="284"/>
      <c r="L67" s="284"/>
      <c r="M67" s="284"/>
      <c r="N67" s="284"/>
      <c r="O67" s="284"/>
      <c r="P67" s="284"/>
      <c r="Q67" s="284"/>
      <c r="R67" s="284"/>
      <c r="S67" s="284"/>
      <c r="T67" s="281"/>
      <c r="U67" s="281"/>
      <c r="V67" s="281"/>
      <c r="W67" s="281"/>
      <c r="X67" s="281"/>
      <c r="Y67" s="281"/>
      <c r="Z67" s="281"/>
      <c r="AA67" s="281"/>
      <c r="AB67" s="281"/>
      <c r="AC67" s="281"/>
      <c r="AD67" s="281"/>
      <c r="AE67" s="281"/>
      <c r="AF67" s="281"/>
      <c r="AG67" s="281"/>
      <c r="AH67" s="281"/>
      <c r="AI67" s="281"/>
      <c r="AJ67" s="281"/>
      <c r="AK67" s="281"/>
      <c r="AL67" s="281"/>
      <c r="AM67" s="281"/>
      <c r="AN67" s="281"/>
      <c r="AO67" s="281"/>
      <c r="AP67" s="281"/>
      <c r="AQ67" s="281"/>
      <c r="AR67" s="281"/>
      <c r="AS67" s="281"/>
      <c r="AT67" s="281"/>
      <c r="AU67" s="281"/>
      <c r="AV67" s="281"/>
      <c r="AW67" s="281"/>
      <c r="AX67" s="281"/>
      <c r="AY67" s="281"/>
      <c r="AZ67" s="281"/>
    </row>
    <row r="68" spans="1:52" x14ac:dyDescent="0.3">
      <c r="A68" s="281"/>
      <c r="B68" s="281"/>
      <c r="C68" s="284"/>
      <c r="D68" s="284"/>
      <c r="E68" s="284"/>
      <c r="F68" s="284"/>
      <c r="G68" s="284"/>
      <c r="H68" s="284"/>
      <c r="I68" s="284"/>
      <c r="J68" s="284"/>
      <c r="K68" s="284"/>
      <c r="L68" s="284"/>
      <c r="M68" s="284"/>
      <c r="N68" s="284"/>
      <c r="O68" s="284"/>
      <c r="P68" s="284"/>
      <c r="Q68" s="284"/>
      <c r="R68" s="284"/>
      <c r="S68" s="284"/>
      <c r="T68" s="281"/>
      <c r="U68" s="281"/>
      <c r="V68" s="281"/>
      <c r="W68" s="281"/>
      <c r="X68" s="281"/>
      <c r="Y68" s="281"/>
      <c r="Z68" s="281"/>
      <c r="AA68" s="281"/>
      <c r="AB68" s="281"/>
      <c r="AC68" s="281"/>
      <c r="AD68" s="281"/>
      <c r="AE68" s="281"/>
      <c r="AF68" s="281"/>
      <c r="AG68" s="281"/>
      <c r="AH68" s="281"/>
      <c r="AI68" s="281"/>
      <c r="AJ68" s="281"/>
      <c r="AK68" s="281"/>
      <c r="AL68" s="281"/>
      <c r="AM68" s="281"/>
      <c r="AN68" s="281"/>
      <c r="AO68" s="281"/>
      <c r="AP68" s="281"/>
      <c r="AQ68" s="281"/>
      <c r="AR68" s="281"/>
      <c r="AS68" s="281"/>
      <c r="AT68" s="281"/>
      <c r="AU68" s="281"/>
      <c r="AV68" s="281"/>
      <c r="AW68" s="281"/>
      <c r="AX68" s="281"/>
      <c r="AY68" s="281"/>
      <c r="AZ68" s="281"/>
    </row>
    <row r="69" spans="1:52" x14ac:dyDescent="0.3">
      <c r="A69" s="281"/>
      <c r="B69" s="281"/>
      <c r="C69" s="284"/>
      <c r="D69" s="284"/>
      <c r="E69" s="284"/>
      <c r="F69" s="284"/>
      <c r="G69" s="284"/>
      <c r="H69" s="284"/>
      <c r="I69" s="284"/>
      <c r="J69" s="284"/>
      <c r="K69" s="284"/>
      <c r="L69" s="284"/>
      <c r="M69" s="284"/>
      <c r="N69" s="284"/>
      <c r="O69" s="284"/>
      <c r="P69" s="284"/>
      <c r="Q69" s="284"/>
      <c r="R69" s="284"/>
      <c r="S69" s="284"/>
      <c r="T69" s="281"/>
      <c r="U69" s="281"/>
      <c r="V69" s="281"/>
      <c r="W69" s="281"/>
      <c r="X69" s="281"/>
      <c r="Y69" s="281"/>
      <c r="Z69" s="281"/>
      <c r="AA69" s="281"/>
      <c r="AB69" s="281"/>
      <c r="AC69" s="281"/>
      <c r="AD69" s="281"/>
      <c r="AE69" s="281"/>
      <c r="AF69" s="281"/>
      <c r="AG69" s="281"/>
      <c r="AH69" s="281"/>
      <c r="AI69" s="281"/>
      <c r="AJ69" s="281"/>
      <c r="AK69" s="281"/>
      <c r="AL69" s="281"/>
      <c r="AM69" s="281"/>
      <c r="AN69" s="281"/>
      <c r="AO69" s="281"/>
      <c r="AP69" s="281"/>
      <c r="AQ69" s="281"/>
      <c r="AR69" s="281"/>
      <c r="AS69" s="281"/>
      <c r="AT69" s="281"/>
      <c r="AU69" s="281"/>
      <c r="AV69" s="281"/>
      <c r="AW69" s="281"/>
      <c r="AX69" s="281"/>
      <c r="AY69" s="281"/>
      <c r="AZ69" s="281"/>
    </row>
    <row r="70" spans="1:52" x14ac:dyDescent="0.3">
      <c r="A70" s="281"/>
      <c r="B70" s="281"/>
      <c r="C70" s="284"/>
      <c r="D70" s="284"/>
      <c r="E70" s="284"/>
      <c r="F70" s="284"/>
      <c r="G70" s="284"/>
      <c r="H70" s="284"/>
      <c r="I70" s="284"/>
      <c r="J70" s="284"/>
      <c r="K70" s="284"/>
      <c r="L70" s="284"/>
      <c r="M70" s="284"/>
      <c r="N70" s="284"/>
      <c r="O70" s="284"/>
      <c r="P70" s="284"/>
      <c r="Q70" s="284"/>
      <c r="R70" s="284"/>
      <c r="S70" s="284"/>
      <c r="T70" s="281"/>
      <c r="U70" s="281"/>
      <c r="V70" s="281"/>
      <c r="W70" s="281"/>
      <c r="X70" s="281"/>
      <c r="Y70" s="281"/>
      <c r="Z70" s="281"/>
      <c r="AA70" s="281"/>
      <c r="AB70" s="281"/>
      <c r="AC70" s="281"/>
      <c r="AD70" s="281"/>
      <c r="AE70" s="281"/>
      <c r="AF70" s="281"/>
      <c r="AG70" s="281"/>
      <c r="AH70" s="281"/>
      <c r="AI70" s="281"/>
      <c r="AJ70" s="281"/>
      <c r="AK70" s="281"/>
      <c r="AL70" s="281"/>
      <c r="AM70" s="281"/>
      <c r="AN70" s="281"/>
      <c r="AO70" s="281"/>
      <c r="AP70" s="281"/>
      <c r="AQ70" s="281"/>
      <c r="AR70" s="281"/>
      <c r="AS70" s="281"/>
      <c r="AT70" s="281"/>
      <c r="AU70" s="281"/>
      <c r="AV70" s="281"/>
      <c r="AW70" s="281"/>
      <c r="AX70" s="281"/>
      <c r="AY70" s="281"/>
      <c r="AZ70" s="281"/>
    </row>
    <row r="71" spans="1:52" x14ac:dyDescent="0.3">
      <c r="A71" s="281"/>
      <c r="B71" s="281"/>
      <c r="C71" s="284"/>
      <c r="D71" s="284"/>
      <c r="E71" s="284"/>
      <c r="F71" s="284"/>
      <c r="G71" s="284"/>
      <c r="H71" s="284"/>
      <c r="I71" s="284"/>
      <c r="J71" s="284"/>
      <c r="K71" s="284"/>
      <c r="L71" s="284"/>
      <c r="M71" s="284"/>
      <c r="N71" s="284"/>
      <c r="O71" s="284"/>
      <c r="P71" s="284"/>
      <c r="Q71" s="284"/>
      <c r="R71" s="284"/>
      <c r="S71" s="284"/>
      <c r="T71" s="281"/>
      <c r="U71" s="281"/>
      <c r="V71" s="281"/>
      <c r="W71" s="281"/>
      <c r="X71" s="281"/>
      <c r="Y71" s="281"/>
      <c r="Z71" s="281"/>
      <c r="AA71" s="281"/>
      <c r="AB71" s="281"/>
      <c r="AC71" s="281"/>
      <c r="AD71" s="281"/>
      <c r="AE71" s="281"/>
      <c r="AF71" s="281"/>
      <c r="AG71" s="281"/>
      <c r="AH71" s="281"/>
      <c r="AI71" s="281"/>
      <c r="AJ71" s="281"/>
      <c r="AK71" s="281"/>
      <c r="AL71" s="281"/>
      <c r="AM71" s="281"/>
      <c r="AN71" s="281"/>
      <c r="AO71" s="281"/>
      <c r="AP71" s="281"/>
      <c r="AQ71" s="281"/>
      <c r="AR71" s="281"/>
      <c r="AS71" s="281"/>
      <c r="AT71" s="281"/>
      <c r="AU71" s="281"/>
      <c r="AV71" s="281"/>
      <c r="AW71" s="281"/>
      <c r="AX71" s="281"/>
      <c r="AY71" s="281"/>
      <c r="AZ71" s="281"/>
    </row>
    <row r="72" spans="1:52" x14ac:dyDescent="0.3">
      <c r="A72" s="281"/>
      <c r="B72" s="281"/>
      <c r="C72" s="284"/>
      <c r="D72" s="284"/>
      <c r="E72" s="284"/>
      <c r="F72" s="284"/>
      <c r="G72" s="284"/>
      <c r="H72" s="284"/>
      <c r="I72" s="284"/>
      <c r="J72" s="284"/>
      <c r="K72" s="284"/>
      <c r="L72" s="284"/>
      <c r="M72" s="284"/>
      <c r="N72" s="284"/>
      <c r="O72" s="284"/>
      <c r="P72" s="284"/>
      <c r="Q72" s="284"/>
      <c r="R72" s="284"/>
      <c r="S72" s="284"/>
      <c r="T72" s="281"/>
      <c r="U72" s="281"/>
      <c r="V72" s="281"/>
      <c r="W72" s="281"/>
      <c r="X72" s="281"/>
      <c r="Y72" s="281"/>
      <c r="Z72" s="281"/>
      <c r="AA72" s="281"/>
      <c r="AB72" s="281"/>
      <c r="AC72" s="281"/>
      <c r="AD72" s="281"/>
      <c r="AE72" s="281"/>
      <c r="AF72" s="281"/>
      <c r="AG72" s="281"/>
      <c r="AH72" s="281"/>
      <c r="AI72" s="281"/>
      <c r="AJ72" s="281"/>
      <c r="AK72" s="281"/>
      <c r="AL72" s="281"/>
      <c r="AM72" s="281"/>
      <c r="AN72" s="281"/>
      <c r="AO72" s="281"/>
      <c r="AP72" s="281"/>
      <c r="AQ72" s="281"/>
      <c r="AR72" s="281"/>
      <c r="AS72" s="281"/>
      <c r="AT72" s="281"/>
      <c r="AU72" s="281"/>
      <c r="AV72" s="281"/>
      <c r="AW72" s="281"/>
      <c r="AX72" s="281"/>
      <c r="AY72" s="281"/>
      <c r="AZ72" s="281"/>
    </row>
    <row r="73" spans="1:52" x14ac:dyDescent="0.3">
      <c r="A73" s="281"/>
      <c r="B73" s="281"/>
      <c r="C73" s="284"/>
      <c r="D73" s="284"/>
      <c r="E73" s="284"/>
      <c r="F73" s="284"/>
      <c r="G73" s="284"/>
      <c r="H73" s="284"/>
      <c r="I73" s="284"/>
      <c r="J73" s="284"/>
      <c r="K73" s="284"/>
      <c r="L73" s="284"/>
      <c r="M73" s="284"/>
      <c r="N73" s="284"/>
      <c r="O73" s="284"/>
      <c r="P73" s="284"/>
      <c r="Q73" s="284"/>
      <c r="R73" s="284"/>
      <c r="S73" s="284"/>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1"/>
      <c r="AY73" s="281"/>
      <c r="AZ73" s="281"/>
    </row>
    <row r="74" spans="1:52" x14ac:dyDescent="0.3">
      <c r="A74" s="281"/>
      <c r="B74" s="281"/>
      <c r="C74" s="284"/>
      <c r="D74" s="284"/>
      <c r="E74" s="284"/>
      <c r="F74" s="284"/>
      <c r="G74" s="284"/>
      <c r="H74" s="284"/>
      <c r="I74" s="284"/>
      <c r="J74" s="284"/>
      <c r="K74" s="284"/>
      <c r="L74" s="284"/>
      <c r="M74" s="284"/>
      <c r="N74" s="284"/>
      <c r="O74" s="284"/>
      <c r="P74" s="284"/>
      <c r="Q74" s="284"/>
      <c r="R74" s="284"/>
      <c r="S74" s="284"/>
      <c r="T74" s="281"/>
      <c r="U74" s="281"/>
      <c r="V74" s="281"/>
      <c r="W74" s="281"/>
      <c r="X74" s="281"/>
      <c r="Y74" s="281"/>
      <c r="Z74" s="281"/>
      <c r="AA74" s="281"/>
      <c r="AB74" s="281"/>
      <c r="AC74" s="281"/>
      <c r="AD74" s="281"/>
      <c r="AE74" s="281"/>
      <c r="AF74" s="281"/>
      <c r="AG74" s="281"/>
      <c r="AH74" s="281"/>
      <c r="AI74" s="281"/>
      <c r="AJ74" s="281"/>
      <c r="AK74" s="281"/>
      <c r="AL74" s="281"/>
      <c r="AM74" s="281"/>
      <c r="AN74" s="281"/>
      <c r="AO74" s="281"/>
      <c r="AP74" s="281"/>
      <c r="AQ74" s="281"/>
      <c r="AR74" s="281"/>
      <c r="AS74" s="281"/>
      <c r="AT74" s="281"/>
      <c r="AU74" s="281"/>
      <c r="AV74" s="281"/>
      <c r="AW74" s="281"/>
      <c r="AX74" s="281"/>
      <c r="AY74" s="281"/>
      <c r="AZ74" s="281"/>
    </row>
    <row r="75" spans="1:52" x14ac:dyDescent="0.3">
      <c r="A75" s="281"/>
      <c r="B75" s="281"/>
      <c r="C75" s="284"/>
      <c r="D75" s="284"/>
      <c r="E75" s="284"/>
      <c r="F75" s="284"/>
      <c r="G75" s="284"/>
      <c r="H75" s="284"/>
      <c r="I75" s="284"/>
      <c r="J75" s="284"/>
      <c r="K75" s="284"/>
      <c r="L75" s="284"/>
      <c r="M75" s="284"/>
      <c r="N75" s="284"/>
      <c r="O75" s="284"/>
      <c r="P75" s="284"/>
      <c r="Q75" s="284"/>
      <c r="R75" s="284"/>
      <c r="S75" s="284"/>
      <c r="T75" s="281"/>
      <c r="U75" s="281"/>
      <c r="V75" s="281"/>
      <c r="W75" s="281"/>
      <c r="X75" s="281"/>
      <c r="Y75" s="281"/>
      <c r="Z75" s="281"/>
      <c r="AA75" s="281"/>
      <c r="AB75" s="281"/>
      <c r="AC75" s="281"/>
      <c r="AD75" s="281"/>
      <c r="AE75" s="281"/>
      <c r="AF75" s="281"/>
      <c r="AG75" s="281"/>
      <c r="AH75" s="281"/>
      <c r="AI75" s="281"/>
      <c r="AJ75" s="281"/>
      <c r="AK75" s="281"/>
      <c r="AL75" s="281"/>
      <c r="AM75" s="281"/>
      <c r="AN75" s="281"/>
      <c r="AO75" s="281"/>
      <c r="AP75" s="281"/>
      <c r="AQ75" s="281"/>
      <c r="AR75" s="281"/>
      <c r="AS75" s="281"/>
      <c r="AT75" s="281"/>
      <c r="AU75" s="281"/>
      <c r="AV75" s="281"/>
      <c r="AW75" s="281"/>
      <c r="AX75" s="281"/>
      <c r="AY75" s="281"/>
      <c r="AZ75" s="281"/>
    </row>
    <row r="76" spans="1:52" x14ac:dyDescent="0.3">
      <c r="A76" s="281"/>
      <c r="B76" s="281"/>
      <c r="C76" s="284"/>
      <c r="D76" s="284"/>
      <c r="E76" s="284"/>
      <c r="F76" s="284"/>
      <c r="G76" s="284"/>
      <c r="H76" s="284"/>
      <c r="I76" s="284"/>
      <c r="J76" s="284"/>
      <c r="K76" s="284"/>
      <c r="L76" s="284"/>
      <c r="M76" s="284"/>
      <c r="N76" s="284"/>
      <c r="O76" s="284"/>
      <c r="P76" s="284"/>
      <c r="Q76" s="284"/>
      <c r="R76" s="284"/>
      <c r="S76" s="284"/>
      <c r="T76" s="281"/>
      <c r="U76" s="281"/>
      <c r="V76" s="281"/>
      <c r="W76" s="281"/>
      <c r="X76" s="281"/>
      <c r="Y76" s="281"/>
      <c r="Z76" s="281"/>
      <c r="AA76" s="281"/>
      <c r="AB76" s="281"/>
      <c r="AC76" s="281"/>
      <c r="AD76" s="281"/>
      <c r="AE76" s="281"/>
      <c r="AF76" s="281"/>
      <c r="AG76" s="281"/>
      <c r="AH76" s="281"/>
      <c r="AI76" s="281"/>
      <c r="AJ76" s="281"/>
      <c r="AK76" s="281"/>
      <c r="AL76" s="281"/>
      <c r="AM76" s="281"/>
      <c r="AN76" s="281"/>
      <c r="AO76" s="281"/>
      <c r="AP76" s="281"/>
      <c r="AQ76" s="281"/>
      <c r="AR76" s="281"/>
      <c r="AS76" s="281"/>
      <c r="AT76" s="281"/>
      <c r="AU76" s="281"/>
      <c r="AV76" s="281"/>
      <c r="AW76" s="281"/>
      <c r="AX76" s="281"/>
      <c r="AY76" s="281"/>
      <c r="AZ76" s="281"/>
    </row>
    <row r="77" spans="1:52" x14ac:dyDescent="0.3">
      <c r="A77" s="281"/>
      <c r="B77" s="281"/>
      <c r="C77" s="284"/>
      <c r="D77" s="284"/>
      <c r="E77" s="284"/>
      <c r="F77" s="284"/>
      <c r="G77" s="284"/>
      <c r="H77" s="284"/>
      <c r="I77" s="284"/>
      <c r="J77" s="284"/>
      <c r="K77" s="284"/>
      <c r="L77" s="284"/>
      <c r="M77" s="284"/>
      <c r="N77" s="284"/>
      <c r="O77" s="284"/>
      <c r="P77" s="284"/>
      <c r="Q77" s="284"/>
      <c r="R77" s="284"/>
      <c r="S77" s="284"/>
      <c r="T77" s="281"/>
      <c r="U77" s="281"/>
      <c r="V77" s="281"/>
      <c r="W77" s="281"/>
      <c r="X77" s="281"/>
      <c r="Y77" s="281"/>
      <c r="Z77" s="281"/>
      <c r="AA77" s="281"/>
      <c r="AB77" s="281"/>
      <c r="AC77" s="281"/>
      <c r="AD77" s="281"/>
      <c r="AE77" s="281"/>
      <c r="AF77" s="281"/>
      <c r="AG77" s="281"/>
      <c r="AH77" s="281"/>
      <c r="AI77" s="281"/>
      <c r="AJ77" s="281"/>
      <c r="AK77" s="281"/>
      <c r="AL77" s="281"/>
      <c r="AM77" s="281"/>
      <c r="AN77" s="281"/>
      <c r="AO77" s="281"/>
      <c r="AP77" s="281"/>
      <c r="AQ77" s="281"/>
      <c r="AR77" s="281"/>
      <c r="AS77" s="281"/>
      <c r="AT77" s="281"/>
      <c r="AU77" s="281"/>
      <c r="AV77" s="281"/>
      <c r="AW77" s="281"/>
      <c r="AX77" s="281"/>
      <c r="AY77" s="281"/>
      <c r="AZ77" s="281"/>
    </row>
    <row r="78" spans="1:52" x14ac:dyDescent="0.3">
      <c r="A78" s="281"/>
      <c r="B78" s="281"/>
      <c r="C78" s="284"/>
      <c r="D78" s="284"/>
      <c r="E78" s="284"/>
      <c r="F78" s="284"/>
      <c r="G78" s="284"/>
      <c r="H78" s="284"/>
      <c r="I78" s="284"/>
      <c r="J78" s="284"/>
      <c r="K78" s="284"/>
      <c r="L78" s="284"/>
      <c r="M78" s="284"/>
      <c r="N78" s="284"/>
      <c r="O78" s="284"/>
      <c r="P78" s="284"/>
      <c r="Q78" s="284"/>
      <c r="R78" s="284"/>
      <c r="S78" s="284"/>
      <c r="T78" s="281"/>
      <c r="U78" s="281"/>
      <c r="V78" s="281"/>
      <c r="W78" s="281"/>
      <c r="X78" s="281"/>
      <c r="Y78" s="281"/>
      <c r="Z78" s="281"/>
      <c r="AA78" s="281"/>
      <c r="AB78" s="281"/>
      <c r="AC78" s="281"/>
      <c r="AD78" s="281"/>
      <c r="AE78" s="281"/>
      <c r="AF78" s="281"/>
      <c r="AG78" s="281"/>
      <c r="AH78" s="281"/>
      <c r="AI78" s="281"/>
      <c r="AJ78" s="281"/>
      <c r="AK78" s="281"/>
      <c r="AL78" s="281"/>
      <c r="AM78" s="281"/>
      <c r="AN78" s="281"/>
      <c r="AO78" s="281"/>
      <c r="AP78" s="281"/>
      <c r="AQ78" s="281"/>
      <c r="AR78" s="281"/>
      <c r="AS78" s="281"/>
      <c r="AT78" s="281"/>
      <c r="AU78" s="281"/>
      <c r="AV78" s="281"/>
      <c r="AW78" s="281"/>
      <c r="AX78" s="281"/>
      <c r="AY78" s="281"/>
      <c r="AZ78" s="281"/>
    </row>
    <row r="79" spans="1:52" x14ac:dyDescent="0.3">
      <c r="A79" s="281"/>
      <c r="B79" s="281"/>
      <c r="C79" s="284"/>
      <c r="D79" s="284"/>
      <c r="E79" s="284"/>
      <c r="F79" s="284"/>
      <c r="G79" s="284"/>
      <c r="H79" s="284"/>
      <c r="I79" s="284"/>
      <c r="J79" s="284"/>
      <c r="K79" s="284"/>
      <c r="L79" s="284"/>
      <c r="M79" s="284"/>
      <c r="N79" s="284"/>
      <c r="O79" s="284"/>
      <c r="P79" s="284"/>
      <c r="Q79" s="284"/>
      <c r="R79" s="284"/>
      <c r="S79" s="284"/>
      <c r="T79" s="281"/>
      <c r="U79" s="281"/>
      <c r="V79" s="281"/>
      <c r="W79" s="281"/>
      <c r="X79" s="281"/>
      <c r="Y79" s="281"/>
      <c r="Z79" s="281"/>
      <c r="AA79" s="281"/>
      <c r="AB79" s="281"/>
      <c r="AC79" s="281"/>
      <c r="AD79" s="281"/>
      <c r="AE79" s="281"/>
      <c r="AF79" s="281"/>
      <c r="AG79" s="281"/>
      <c r="AH79" s="281"/>
      <c r="AI79" s="281"/>
      <c r="AJ79" s="281"/>
      <c r="AK79" s="281"/>
      <c r="AL79" s="281"/>
      <c r="AM79" s="281"/>
      <c r="AN79" s="281"/>
      <c r="AO79" s="281"/>
      <c r="AP79" s="281"/>
      <c r="AQ79" s="281"/>
      <c r="AR79" s="281"/>
      <c r="AS79" s="281"/>
      <c r="AT79" s="281"/>
      <c r="AU79" s="281"/>
      <c r="AV79" s="281"/>
      <c r="AW79" s="281"/>
      <c r="AX79" s="281"/>
      <c r="AY79" s="281"/>
      <c r="AZ79" s="281"/>
    </row>
    <row r="80" spans="1:52" x14ac:dyDescent="0.3">
      <c r="A80" s="281"/>
      <c r="B80" s="281"/>
      <c r="C80" s="284"/>
      <c r="D80" s="284"/>
      <c r="E80" s="284"/>
      <c r="F80" s="284"/>
      <c r="G80" s="284"/>
      <c r="H80" s="284"/>
      <c r="I80" s="284"/>
      <c r="J80" s="284"/>
      <c r="K80" s="284"/>
      <c r="L80" s="284"/>
      <c r="M80" s="284"/>
      <c r="N80" s="284"/>
      <c r="O80" s="284"/>
      <c r="P80" s="284"/>
      <c r="Q80" s="284"/>
      <c r="R80" s="284"/>
      <c r="S80" s="284"/>
      <c r="T80" s="281"/>
      <c r="U80" s="281"/>
      <c r="V80" s="281"/>
      <c r="W80" s="281"/>
      <c r="X80" s="281"/>
      <c r="Y80" s="281"/>
      <c r="Z80" s="281"/>
      <c r="AA80" s="281"/>
      <c r="AB80" s="281"/>
      <c r="AC80" s="281"/>
      <c r="AD80" s="281"/>
      <c r="AE80" s="281"/>
      <c r="AF80" s="281"/>
      <c r="AG80" s="281"/>
      <c r="AH80" s="281"/>
      <c r="AI80" s="281"/>
      <c r="AJ80" s="281"/>
      <c r="AK80" s="281"/>
      <c r="AL80" s="281"/>
      <c r="AM80" s="281"/>
      <c r="AN80" s="281"/>
      <c r="AO80" s="281"/>
      <c r="AP80" s="281"/>
      <c r="AQ80" s="281"/>
      <c r="AR80" s="281"/>
      <c r="AS80" s="281"/>
      <c r="AT80" s="281"/>
      <c r="AU80" s="281"/>
      <c r="AV80" s="281"/>
      <c r="AW80" s="281"/>
      <c r="AX80" s="281"/>
      <c r="AY80" s="281"/>
      <c r="AZ80" s="281"/>
    </row>
    <row r="81" spans="1:52" x14ac:dyDescent="0.3">
      <c r="A81" s="281"/>
      <c r="B81" s="281"/>
      <c r="C81" s="284"/>
      <c r="D81" s="284"/>
      <c r="E81" s="284"/>
      <c r="F81" s="284"/>
      <c r="G81" s="284"/>
      <c r="H81" s="284"/>
      <c r="I81" s="284"/>
      <c r="J81" s="284"/>
      <c r="K81" s="284"/>
      <c r="L81" s="284"/>
      <c r="M81" s="284"/>
      <c r="N81" s="284"/>
      <c r="O81" s="284"/>
      <c r="P81" s="284"/>
      <c r="Q81" s="284"/>
      <c r="R81" s="284"/>
      <c r="S81" s="284"/>
      <c r="T81" s="281"/>
      <c r="U81" s="281"/>
      <c r="V81" s="281"/>
      <c r="W81" s="281"/>
      <c r="X81" s="281"/>
      <c r="Y81" s="281"/>
      <c r="Z81" s="281"/>
      <c r="AA81" s="281"/>
      <c r="AB81" s="281"/>
      <c r="AC81" s="281"/>
      <c r="AD81" s="281"/>
      <c r="AE81" s="281"/>
      <c r="AF81" s="281"/>
      <c r="AG81" s="281"/>
      <c r="AH81" s="281"/>
      <c r="AI81" s="281"/>
      <c r="AJ81" s="281"/>
      <c r="AK81" s="281"/>
      <c r="AL81" s="281"/>
      <c r="AM81" s="281"/>
      <c r="AN81" s="281"/>
      <c r="AO81" s="281"/>
      <c r="AP81" s="281"/>
      <c r="AQ81" s="281"/>
      <c r="AR81" s="281"/>
      <c r="AS81" s="281"/>
      <c r="AT81" s="281"/>
      <c r="AU81" s="281"/>
      <c r="AV81" s="281"/>
      <c r="AW81" s="281"/>
      <c r="AX81" s="281"/>
      <c r="AY81" s="281"/>
      <c r="AZ81" s="281"/>
    </row>
    <row r="82" spans="1:52" x14ac:dyDescent="0.3">
      <c r="A82" s="281"/>
      <c r="B82" s="281"/>
      <c r="C82" s="284"/>
      <c r="D82" s="284"/>
      <c r="E82" s="284"/>
      <c r="F82" s="284"/>
      <c r="G82" s="284"/>
      <c r="H82" s="284"/>
      <c r="I82" s="284"/>
      <c r="J82" s="284"/>
      <c r="K82" s="284"/>
      <c r="L82" s="284"/>
      <c r="M82" s="284"/>
      <c r="N82" s="284"/>
      <c r="O82" s="284"/>
      <c r="P82" s="284"/>
      <c r="Q82" s="284"/>
      <c r="R82" s="284"/>
      <c r="S82" s="284"/>
      <c r="T82" s="281"/>
      <c r="U82" s="281"/>
      <c r="V82" s="281"/>
      <c r="W82" s="281"/>
      <c r="X82" s="281"/>
      <c r="Y82" s="281"/>
      <c r="Z82" s="281"/>
      <c r="AA82" s="281"/>
      <c r="AB82" s="281"/>
      <c r="AC82" s="281"/>
      <c r="AD82" s="281"/>
      <c r="AE82" s="281"/>
      <c r="AF82" s="281"/>
      <c r="AG82" s="281"/>
      <c r="AH82" s="281"/>
      <c r="AI82" s="281"/>
      <c r="AJ82" s="281"/>
      <c r="AK82" s="281"/>
      <c r="AL82" s="281"/>
      <c r="AM82" s="281"/>
      <c r="AN82" s="281"/>
      <c r="AO82" s="281"/>
      <c r="AP82" s="281"/>
      <c r="AQ82" s="281"/>
      <c r="AR82" s="281"/>
      <c r="AS82" s="281"/>
      <c r="AT82" s="281"/>
      <c r="AU82" s="281"/>
      <c r="AV82" s="281"/>
      <c r="AW82" s="281"/>
      <c r="AX82" s="281"/>
      <c r="AY82" s="281"/>
      <c r="AZ82" s="281"/>
    </row>
    <row r="83" spans="1:52" x14ac:dyDescent="0.3">
      <c r="A83" s="281"/>
      <c r="B83" s="281"/>
      <c r="C83" s="284"/>
      <c r="D83" s="284"/>
      <c r="E83" s="284"/>
      <c r="F83" s="284"/>
      <c r="G83" s="284"/>
      <c r="H83" s="284"/>
      <c r="I83" s="284"/>
      <c r="J83" s="284"/>
      <c r="K83" s="284"/>
      <c r="L83" s="284"/>
      <c r="M83" s="284"/>
      <c r="N83" s="284"/>
      <c r="O83" s="284"/>
      <c r="P83" s="284"/>
      <c r="Q83" s="284"/>
      <c r="R83" s="284"/>
      <c r="S83" s="284"/>
      <c r="T83" s="281"/>
      <c r="U83" s="281"/>
      <c r="V83" s="281"/>
      <c r="W83" s="281"/>
      <c r="X83" s="281"/>
      <c r="Y83" s="281"/>
      <c r="Z83" s="281"/>
      <c r="AA83" s="281"/>
      <c r="AB83" s="281"/>
      <c r="AC83" s="281"/>
      <c r="AD83" s="281"/>
      <c r="AE83" s="281"/>
      <c r="AF83" s="281"/>
      <c r="AG83" s="281"/>
      <c r="AH83" s="281"/>
      <c r="AI83" s="281"/>
      <c r="AJ83" s="281"/>
      <c r="AK83" s="281"/>
      <c r="AL83" s="281"/>
      <c r="AM83" s="281"/>
      <c r="AN83" s="281"/>
      <c r="AO83" s="281"/>
      <c r="AP83" s="281"/>
      <c r="AQ83" s="281"/>
      <c r="AR83" s="281"/>
      <c r="AS83" s="281"/>
      <c r="AT83" s="281"/>
      <c r="AU83" s="281"/>
      <c r="AV83" s="281"/>
      <c r="AW83" s="281"/>
      <c r="AX83" s="281"/>
      <c r="AY83" s="281"/>
      <c r="AZ83" s="281"/>
    </row>
    <row r="84" spans="1:52" x14ac:dyDescent="0.3">
      <c r="A84" s="281"/>
      <c r="B84" s="281"/>
      <c r="C84" s="284"/>
      <c r="D84" s="284"/>
      <c r="E84" s="284"/>
      <c r="F84" s="284"/>
      <c r="G84" s="284"/>
      <c r="H84" s="284"/>
      <c r="I84" s="284"/>
      <c r="J84" s="284"/>
      <c r="K84" s="284"/>
      <c r="L84" s="284"/>
      <c r="M84" s="284"/>
      <c r="N84" s="284"/>
      <c r="O84" s="284"/>
      <c r="P84" s="284"/>
      <c r="Q84" s="284"/>
      <c r="R84" s="284"/>
      <c r="S84" s="284"/>
      <c r="T84" s="281"/>
      <c r="U84" s="281"/>
      <c r="V84" s="281"/>
      <c r="W84" s="281"/>
      <c r="X84" s="281"/>
      <c r="Y84" s="281"/>
      <c r="Z84" s="281"/>
      <c r="AA84" s="281"/>
      <c r="AB84" s="281"/>
      <c r="AC84" s="281"/>
      <c r="AD84" s="281"/>
      <c r="AE84" s="281"/>
      <c r="AF84" s="281"/>
      <c r="AG84" s="281"/>
      <c r="AH84" s="281"/>
      <c r="AI84" s="281"/>
      <c r="AJ84" s="281"/>
      <c r="AK84" s="281"/>
      <c r="AL84" s="281"/>
      <c r="AM84" s="281"/>
      <c r="AN84" s="281"/>
      <c r="AO84" s="281"/>
      <c r="AP84" s="281"/>
      <c r="AQ84" s="281"/>
      <c r="AR84" s="281"/>
      <c r="AS84" s="281"/>
      <c r="AT84" s="281"/>
      <c r="AU84" s="281"/>
      <c r="AV84" s="281"/>
      <c r="AW84" s="281"/>
      <c r="AX84" s="281"/>
      <c r="AY84" s="281"/>
      <c r="AZ84" s="281"/>
    </row>
    <row r="85" spans="1:52" x14ac:dyDescent="0.3">
      <c r="A85" s="281"/>
      <c r="B85" s="281"/>
      <c r="C85" s="284"/>
      <c r="D85" s="284"/>
      <c r="E85" s="284"/>
      <c r="F85" s="284"/>
      <c r="G85" s="284"/>
      <c r="H85" s="284"/>
      <c r="I85" s="284"/>
      <c r="J85" s="284"/>
      <c r="K85" s="284"/>
      <c r="L85" s="284"/>
      <c r="M85" s="284"/>
      <c r="N85" s="284"/>
      <c r="O85" s="284"/>
      <c r="P85" s="284"/>
      <c r="Q85" s="284"/>
      <c r="R85" s="284"/>
      <c r="S85" s="284"/>
      <c r="T85" s="281"/>
      <c r="U85" s="281"/>
      <c r="V85" s="281"/>
      <c r="W85" s="281"/>
      <c r="X85" s="281"/>
      <c r="Y85" s="281"/>
      <c r="Z85" s="281"/>
      <c r="AA85" s="281"/>
      <c r="AB85" s="281"/>
      <c r="AC85" s="281"/>
      <c r="AD85" s="281"/>
      <c r="AE85" s="281"/>
      <c r="AF85" s="281"/>
      <c r="AG85" s="281"/>
      <c r="AH85" s="281"/>
      <c r="AI85" s="281"/>
      <c r="AJ85" s="281"/>
      <c r="AK85" s="281"/>
      <c r="AL85" s="281"/>
      <c r="AM85" s="281"/>
      <c r="AN85" s="281"/>
      <c r="AO85" s="281"/>
      <c r="AP85" s="281"/>
      <c r="AQ85" s="281"/>
      <c r="AR85" s="281"/>
      <c r="AS85" s="281"/>
      <c r="AT85" s="281"/>
      <c r="AU85" s="281"/>
      <c r="AV85" s="281"/>
      <c r="AW85" s="281"/>
      <c r="AX85" s="281"/>
      <c r="AY85" s="281"/>
      <c r="AZ85" s="281"/>
    </row>
    <row r="86" spans="1:52" x14ac:dyDescent="0.3">
      <c r="A86" s="281"/>
      <c r="B86" s="281"/>
      <c r="C86" s="284"/>
      <c r="D86" s="284"/>
      <c r="E86" s="284"/>
      <c r="F86" s="284"/>
      <c r="G86" s="284"/>
      <c r="H86" s="284"/>
      <c r="I86" s="284"/>
      <c r="J86" s="284"/>
      <c r="K86" s="284"/>
      <c r="L86" s="284"/>
      <c r="M86" s="284"/>
      <c r="N86" s="284"/>
      <c r="O86" s="284"/>
      <c r="P86" s="284"/>
      <c r="Q86" s="284"/>
      <c r="R86" s="284"/>
      <c r="S86" s="284"/>
      <c r="T86" s="281"/>
      <c r="U86" s="281"/>
      <c r="V86" s="281"/>
      <c r="W86" s="281"/>
      <c r="X86" s="281"/>
      <c r="Y86" s="281"/>
      <c r="Z86" s="281"/>
      <c r="AA86" s="281"/>
      <c r="AB86" s="281"/>
      <c r="AC86" s="281"/>
      <c r="AD86" s="281"/>
      <c r="AE86" s="281"/>
      <c r="AF86" s="281"/>
      <c r="AG86" s="281"/>
      <c r="AH86" s="281"/>
      <c r="AI86" s="281"/>
      <c r="AJ86" s="281"/>
      <c r="AK86" s="281"/>
      <c r="AL86" s="281"/>
      <c r="AM86" s="281"/>
      <c r="AN86" s="281"/>
      <c r="AO86" s="281"/>
      <c r="AP86" s="281"/>
      <c r="AQ86" s="281"/>
      <c r="AR86" s="281"/>
      <c r="AS86" s="281"/>
      <c r="AT86" s="281"/>
      <c r="AU86" s="281"/>
      <c r="AV86" s="281"/>
      <c r="AW86" s="281"/>
      <c r="AX86" s="281"/>
      <c r="AY86" s="281"/>
      <c r="AZ86" s="281"/>
    </row>
    <row r="87" spans="1:52" x14ac:dyDescent="0.3">
      <c r="A87" s="281"/>
      <c r="B87" s="281"/>
      <c r="C87" s="284"/>
      <c r="D87" s="284"/>
      <c r="E87" s="284"/>
      <c r="F87" s="284"/>
      <c r="G87" s="284"/>
      <c r="H87" s="284"/>
      <c r="I87" s="284"/>
      <c r="J87" s="284"/>
      <c r="K87" s="284"/>
      <c r="L87" s="284"/>
      <c r="M87" s="284"/>
      <c r="N87" s="284"/>
      <c r="O87" s="284"/>
      <c r="P87" s="284"/>
      <c r="Q87" s="284"/>
      <c r="R87" s="284"/>
      <c r="S87" s="284"/>
      <c r="T87" s="281"/>
      <c r="U87" s="281"/>
      <c r="V87" s="281"/>
      <c r="W87" s="281"/>
      <c r="X87" s="281"/>
      <c r="Y87" s="281"/>
      <c r="Z87" s="281"/>
      <c r="AA87" s="281"/>
      <c r="AB87" s="281"/>
      <c r="AC87" s="281"/>
      <c r="AD87" s="281"/>
      <c r="AE87" s="281"/>
      <c r="AF87" s="281"/>
      <c r="AG87" s="281"/>
      <c r="AH87" s="281"/>
      <c r="AI87" s="281"/>
      <c r="AJ87" s="281"/>
      <c r="AK87" s="281"/>
      <c r="AL87" s="281"/>
      <c r="AM87" s="281"/>
      <c r="AN87" s="281"/>
      <c r="AO87" s="281"/>
      <c r="AP87" s="281"/>
      <c r="AQ87" s="281"/>
      <c r="AR87" s="281"/>
      <c r="AS87" s="281"/>
      <c r="AT87" s="281"/>
      <c r="AU87" s="281"/>
      <c r="AV87" s="281"/>
      <c r="AW87" s="281"/>
      <c r="AX87" s="281"/>
      <c r="AY87" s="281"/>
      <c r="AZ87" s="281"/>
    </row>
    <row r="88" spans="1:52" x14ac:dyDescent="0.3">
      <c r="A88" s="281"/>
      <c r="B88" s="281"/>
      <c r="C88" s="284"/>
      <c r="D88" s="284"/>
      <c r="E88" s="284"/>
      <c r="F88" s="284"/>
      <c r="G88" s="284"/>
      <c r="H88" s="284"/>
      <c r="I88" s="284"/>
      <c r="J88" s="284"/>
      <c r="K88" s="284"/>
      <c r="L88" s="284"/>
      <c r="M88" s="284"/>
      <c r="N88" s="284"/>
      <c r="O88" s="284"/>
      <c r="P88" s="284"/>
      <c r="Q88" s="284"/>
      <c r="R88" s="284"/>
      <c r="S88" s="284"/>
      <c r="T88" s="281"/>
      <c r="U88" s="281"/>
      <c r="V88" s="281"/>
      <c r="W88" s="281"/>
      <c r="X88" s="281"/>
      <c r="Y88" s="281"/>
      <c r="Z88" s="281"/>
      <c r="AA88" s="281"/>
      <c r="AB88" s="281"/>
      <c r="AC88" s="281"/>
      <c r="AD88" s="281"/>
      <c r="AE88" s="281"/>
      <c r="AF88" s="281"/>
      <c r="AG88" s="281"/>
      <c r="AH88" s="281"/>
      <c r="AI88" s="281"/>
      <c r="AJ88" s="281"/>
      <c r="AK88" s="281"/>
      <c r="AL88" s="281"/>
      <c r="AM88" s="281"/>
      <c r="AN88" s="281"/>
      <c r="AO88" s="281"/>
      <c r="AP88" s="281"/>
      <c r="AQ88" s="281"/>
      <c r="AR88" s="281"/>
      <c r="AS88" s="281"/>
      <c r="AT88" s="281"/>
      <c r="AU88" s="281"/>
      <c r="AV88" s="281"/>
      <c r="AW88" s="281"/>
      <c r="AX88" s="281"/>
      <c r="AY88" s="281"/>
      <c r="AZ88" s="281"/>
    </row>
    <row r="89" spans="1:52" x14ac:dyDescent="0.3">
      <c r="A89" s="281"/>
      <c r="B89" s="281"/>
      <c r="C89" s="284"/>
      <c r="D89" s="284"/>
      <c r="E89" s="284"/>
      <c r="F89" s="284"/>
      <c r="G89" s="284"/>
      <c r="H89" s="284"/>
      <c r="I89" s="284"/>
      <c r="J89" s="284"/>
      <c r="K89" s="284"/>
      <c r="L89" s="284"/>
      <c r="M89" s="284"/>
      <c r="N89" s="284"/>
      <c r="O89" s="284"/>
      <c r="P89" s="284"/>
      <c r="Q89" s="284"/>
      <c r="R89" s="284"/>
      <c r="S89" s="284"/>
      <c r="T89" s="281"/>
      <c r="U89" s="281"/>
      <c r="V89" s="281"/>
      <c r="W89" s="281"/>
      <c r="X89" s="281"/>
      <c r="Y89" s="281"/>
      <c r="Z89" s="281"/>
      <c r="AA89" s="281"/>
      <c r="AB89" s="281"/>
      <c r="AC89" s="281"/>
      <c r="AD89" s="281"/>
      <c r="AE89" s="281"/>
      <c r="AF89" s="281"/>
      <c r="AG89" s="281"/>
      <c r="AH89" s="281"/>
      <c r="AI89" s="281"/>
      <c r="AJ89" s="281"/>
      <c r="AK89" s="281"/>
      <c r="AL89" s="281"/>
      <c r="AM89" s="281"/>
      <c r="AN89" s="281"/>
      <c r="AO89" s="281"/>
      <c r="AP89" s="281"/>
      <c r="AQ89" s="281"/>
      <c r="AR89" s="281"/>
      <c r="AS89" s="281"/>
      <c r="AT89" s="281"/>
      <c r="AU89" s="281"/>
      <c r="AV89" s="281"/>
      <c r="AW89" s="281"/>
      <c r="AX89" s="281"/>
      <c r="AY89" s="281"/>
      <c r="AZ89" s="281"/>
    </row>
    <row r="90" spans="1:52" x14ac:dyDescent="0.3">
      <c r="A90" s="281"/>
      <c r="B90" s="281"/>
      <c r="C90" s="284"/>
      <c r="D90" s="284"/>
      <c r="E90" s="284"/>
      <c r="F90" s="284"/>
      <c r="G90" s="284"/>
      <c r="H90" s="284"/>
      <c r="I90" s="284"/>
      <c r="J90" s="284"/>
      <c r="K90" s="284"/>
      <c r="L90" s="284"/>
      <c r="M90" s="284"/>
      <c r="N90" s="284"/>
      <c r="O90" s="284"/>
      <c r="P90" s="284"/>
      <c r="Q90" s="284"/>
      <c r="R90" s="284"/>
      <c r="S90" s="284"/>
      <c r="T90" s="281"/>
      <c r="U90" s="281"/>
      <c r="V90" s="281"/>
      <c r="W90" s="281"/>
      <c r="X90" s="281"/>
      <c r="Y90" s="281"/>
      <c r="Z90" s="281"/>
      <c r="AA90" s="281"/>
      <c r="AB90" s="281"/>
      <c r="AC90" s="281"/>
      <c r="AD90" s="281"/>
      <c r="AE90" s="281"/>
      <c r="AF90" s="281"/>
      <c r="AG90" s="281"/>
      <c r="AH90" s="281"/>
      <c r="AI90" s="281"/>
      <c r="AJ90" s="281"/>
      <c r="AK90" s="281"/>
      <c r="AL90" s="281"/>
      <c r="AM90" s="281"/>
      <c r="AN90" s="281"/>
      <c r="AO90" s="281"/>
      <c r="AP90" s="281"/>
      <c r="AQ90" s="281"/>
      <c r="AR90" s="281"/>
      <c r="AS90" s="281"/>
      <c r="AT90" s="281"/>
      <c r="AU90" s="281"/>
      <c r="AV90" s="281"/>
      <c r="AW90" s="281"/>
      <c r="AX90" s="281"/>
      <c r="AY90" s="281"/>
      <c r="AZ90" s="281"/>
    </row>
    <row r="91" spans="1:52" x14ac:dyDescent="0.3">
      <c r="A91" s="281"/>
      <c r="B91" s="281"/>
      <c r="C91" s="284"/>
      <c r="D91" s="284"/>
      <c r="E91" s="284"/>
      <c r="F91" s="284"/>
      <c r="G91" s="284"/>
      <c r="H91" s="284"/>
      <c r="I91" s="284"/>
      <c r="J91" s="284"/>
      <c r="K91" s="284"/>
      <c r="L91" s="284"/>
      <c r="M91" s="284"/>
      <c r="N91" s="284"/>
      <c r="O91" s="284"/>
      <c r="P91" s="284"/>
      <c r="Q91" s="284"/>
      <c r="R91" s="284"/>
      <c r="S91" s="284"/>
      <c r="T91" s="281"/>
      <c r="U91" s="281"/>
      <c r="V91" s="281"/>
      <c r="W91" s="281"/>
      <c r="X91" s="281"/>
      <c r="Y91" s="281"/>
      <c r="Z91" s="281"/>
      <c r="AA91" s="281"/>
      <c r="AB91" s="281"/>
      <c r="AC91" s="281"/>
      <c r="AD91" s="281"/>
      <c r="AE91" s="281"/>
      <c r="AF91" s="281"/>
      <c r="AG91" s="281"/>
      <c r="AH91" s="281"/>
      <c r="AI91" s="281"/>
      <c r="AJ91" s="281"/>
      <c r="AK91" s="281"/>
      <c r="AL91" s="281"/>
      <c r="AM91" s="281"/>
      <c r="AN91" s="281"/>
      <c r="AO91" s="281"/>
      <c r="AP91" s="281"/>
      <c r="AQ91" s="281"/>
      <c r="AR91" s="281"/>
      <c r="AS91" s="281"/>
      <c r="AT91" s="281"/>
      <c r="AU91" s="281"/>
      <c r="AV91" s="281"/>
      <c r="AW91" s="281"/>
      <c r="AX91" s="281"/>
      <c r="AY91" s="281"/>
      <c r="AZ91" s="281"/>
    </row>
    <row r="92" spans="1:52" x14ac:dyDescent="0.3">
      <c r="A92" s="281"/>
      <c r="B92" s="281"/>
      <c r="C92" s="284"/>
      <c r="D92" s="284"/>
      <c r="E92" s="284"/>
      <c r="F92" s="284"/>
      <c r="G92" s="284"/>
      <c r="H92" s="284"/>
      <c r="I92" s="284"/>
      <c r="J92" s="284"/>
      <c r="K92" s="284"/>
      <c r="L92" s="284"/>
      <c r="M92" s="284"/>
      <c r="N92" s="284"/>
      <c r="O92" s="284"/>
      <c r="P92" s="284"/>
      <c r="Q92" s="284"/>
      <c r="R92" s="284"/>
      <c r="S92" s="284"/>
      <c r="T92" s="281"/>
      <c r="U92" s="281"/>
      <c r="V92" s="281"/>
      <c r="W92" s="281"/>
      <c r="X92" s="281"/>
      <c r="Y92" s="281"/>
      <c r="Z92" s="281"/>
      <c r="AA92" s="281"/>
      <c r="AB92" s="281"/>
      <c r="AC92" s="281"/>
      <c r="AD92" s="281"/>
      <c r="AE92" s="281"/>
      <c r="AF92" s="281"/>
      <c r="AG92" s="281"/>
      <c r="AH92" s="281"/>
      <c r="AI92" s="281"/>
      <c r="AJ92" s="281"/>
      <c r="AK92" s="281"/>
      <c r="AL92" s="281"/>
      <c r="AM92" s="281"/>
      <c r="AN92" s="281"/>
      <c r="AO92" s="281"/>
      <c r="AP92" s="281"/>
      <c r="AQ92" s="281"/>
      <c r="AR92" s="281"/>
      <c r="AS92" s="281"/>
      <c r="AT92" s="281"/>
      <c r="AU92" s="281"/>
      <c r="AV92" s="281"/>
      <c r="AW92" s="281"/>
      <c r="AX92" s="281"/>
      <c r="AY92" s="281"/>
      <c r="AZ92" s="281"/>
    </row>
    <row r="93" spans="1:52" x14ac:dyDescent="0.3">
      <c r="A93" s="281"/>
      <c r="B93" s="281"/>
      <c r="C93" s="284"/>
      <c r="D93" s="284"/>
      <c r="E93" s="284"/>
      <c r="F93" s="284"/>
      <c r="G93" s="284"/>
      <c r="H93" s="284"/>
      <c r="I93" s="284"/>
      <c r="J93" s="284"/>
      <c r="K93" s="284"/>
      <c r="L93" s="284"/>
      <c r="M93" s="284"/>
      <c r="N93" s="284"/>
      <c r="O93" s="284"/>
      <c r="P93" s="284"/>
      <c r="Q93" s="284"/>
      <c r="R93" s="284"/>
      <c r="S93" s="284"/>
      <c r="T93" s="281"/>
      <c r="U93" s="281"/>
      <c r="V93" s="281"/>
      <c r="W93" s="281"/>
      <c r="X93" s="281"/>
      <c r="Y93" s="281"/>
      <c r="Z93" s="281"/>
      <c r="AA93" s="281"/>
      <c r="AB93" s="281"/>
      <c r="AC93" s="281"/>
      <c r="AD93" s="281"/>
      <c r="AE93" s="281"/>
      <c r="AF93" s="281"/>
      <c r="AG93" s="281"/>
      <c r="AH93" s="281"/>
      <c r="AI93" s="281"/>
      <c r="AJ93" s="281"/>
      <c r="AK93" s="281"/>
      <c r="AL93" s="281"/>
      <c r="AM93" s="281"/>
      <c r="AN93" s="281"/>
      <c r="AO93" s="281"/>
      <c r="AP93" s="281"/>
      <c r="AQ93" s="281"/>
      <c r="AR93" s="281"/>
      <c r="AS93" s="281"/>
      <c r="AT93" s="281"/>
      <c r="AU93" s="281"/>
      <c r="AV93" s="281"/>
      <c r="AW93" s="281"/>
      <c r="AX93" s="281"/>
      <c r="AY93" s="281"/>
      <c r="AZ93" s="281"/>
    </row>
    <row r="94" spans="1:52" x14ac:dyDescent="0.3">
      <c r="A94" s="281"/>
      <c r="B94" s="281"/>
      <c r="C94" s="284"/>
      <c r="D94" s="284"/>
      <c r="E94" s="284"/>
      <c r="F94" s="284"/>
      <c r="G94" s="284"/>
      <c r="H94" s="284"/>
      <c r="I94" s="284"/>
      <c r="J94" s="284"/>
      <c r="K94" s="284"/>
      <c r="L94" s="284"/>
      <c r="M94" s="284"/>
      <c r="N94" s="284"/>
      <c r="O94" s="284"/>
      <c r="P94" s="284"/>
      <c r="Q94" s="284"/>
      <c r="R94" s="284"/>
      <c r="S94" s="284"/>
      <c r="T94" s="281"/>
      <c r="U94" s="281"/>
      <c r="V94" s="281"/>
      <c r="W94" s="281"/>
      <c r="X94" s="281"/>
      <c r="Y94" s="281"/>
      <c r="Z94" s="281"/>
      <c r="AA94" s="281"/>
      <c r="AB94" s="281"/>
      <c r="AC94" s="281"/>
      <c r="AD94" s="281"/>
      <c r="AE94" s="281"/>
      <c r="AF94" s="281"/>
      <c r="AG94" s="281"/>
      <c r="AH94" s="281"/>
      <c r="AI94" s="281"/>
      <c r="AJ94" s="281"/>
      <c r="AK94" s="281"/>
      <c r="AL94" s="281"/>
      <c r="AM94" s="281"/>
      <c r="AN94" s="281"/>
      <c r="AO94" s="281"/>
      <c r="AP94" s="281"/>
      <c r="AQ94" s="281"/>
      <c r="AR94" s="281"/>
      <c r="AS94" s="281"/>
      <c r="AT94" s="281"/>
      <c r="AU94" s="281"/>
      <c r="AV94" s="281"/>
      <c r="AW94" s="281"/>
      <c r="AX94" s="281"/>
      <c r="AY94" s="281"/>
      <c r="AZ94" s="281"/>
    </row>
    <row r="95" spans="1:52" x14ac:dyDescent="0.3">
      <c r="A95" s="281"/>
      <c r="B95" s="281"/>
      <c r="C95" s="284"/>
      <c r="D95" s="284"/>
      <c r="E95" s="284"/>
      <c r="F95" s="284"/>
      <c r="G95" s="284"/>
      <c r="H95" s="284"/>
      <c r="I95" s="284"/>
      <c r="J95" s="284"/>
      <c r="K95" s="284"/>
      <c r="L95" s="284"/>
      <c r="M95" s="284"/>
      <c r="N95" s="284"/>
      <c r="O95" s="284"/>
      <c r="P95" s="284"/>
      <c r="Q95" s="284"/>
      <c r="R95" s="284"/>
      <c r="S95" s="284"/>
      <c r="T95" s="281"/>
      <c r="U95" s="281"/>
      <c r="V95" s="281"/>
      <c r="W95" s="281"/>
      <c r="X95" s="281"/>
      <c r="Y95" s="281"/>
      <c r="Z95" s="281"/>
      <c r="AA95" s="281"/>
      <c r="AB95" s="281"/>
      <c r="AC95" s="281"/>
      <c r="AD95" s="281"/>
      <c r="AE95" s="281"/>
      <c r="AF95" s="281"/>
      <c r="AG95" s="281"/>
      <c r="AH95" s="281"/>
      <c r="AI95" s="281"/>
      <c r="AJ95" s="281"/>
      <c r="AK95" s="281"/>
      <c r="AL95" s="281"/>
      <c r="AM95" s="281"/>
      <c r="AN95" s="281"/>
      <c r="AO95" s="281"/>
      <c r="AP95" s="281"/>
      <c r="AQ95" s="281"/>
      <c r="AR95" s="281"/>
      <c r="AS95" s="281"/>
      <c r="AT95" s="281"/>
      <c r="AU95" s="281"/>
      <c r="AV95" s="281"/>
      <c r="AW95" s="281"/>
      <c r="AX95" s="281"/>
      <c r="AY95" s="281"/>
      <c r="AZ95" s="281"/>
    </row>
    <row r="96" spans="1:52" x14ac:dyDescent="0.3">
      <c r="A96" s="281"/>
      <c r="B96" s="281"/>
      <c r="C96" s="284"/>
      <c r="D96" s="284"/>
      <c r="E96" s="284"/>
      <c r="F96" s="284"/>
      <c r="G96" s="284"/>
      <c r="H96" s="284"/>
      <c r="I96" s="284"/>
      <c r="J96" s="284"/>
      <c r="K96" s="284"/>
      <c r="L96" s="284"/>
      <c r="M96" s="284"/>
      <c r="N96" s="284"/>
      <c r="O96" s="284"/>
      <c r="P96" s="284"/>
      <c r="Q96" s="284"/>
      <c r="R96" s="284"/>
      <c r="S96" s="284"/>
      <c r="T96" s="281"/>
      <c r="U96" s="281"/>
      <c r="V96" s="281"/>
      <c r="W96" s="281"/>
      <c r="X96" s="281"/>
      <c r="Y96" s="281"/>
      <c r="Z96" s="281"/>
      <c r="AA96" s="281"/>
      <c r="AB96" s="281"/>
      <c r="AC96" s="281"/>
      <c r="AD96" s="281"/>
      <c r="AE96" s="281"/>
      <c r="AF96" s="281"/>
      <c r="AG96" s="281"/>
      <c r="AH96" s="281"/>
      <c r="AI96" s="281"/>
      <c r="AJ96" s="281"/>
      <c r="AK96" s="281"/>
      <c r="AL96" s="281"/>
      <c r="AM96" s="281"/>
      <c r="AN96" s="281"/>
      <c r="AO96" s="281"/>
      <c r="AP96" s="281"/>
      <c r="AQ96" s="281"/>
      <c r="AR96" s="281"/>
      <c r="AS96" s="281"/>
      <c r="AT96" s="281"/>
      <c r="AU96" s="281"/>
      <c r="AV96" s="281"/>
      <c r="AW96" s="281"/>
      <c r="AX96" s="281"/>
      <c r="AY96" s="281"/>
      <c r="AZ96" s="281"/>
    </row>
    <row r="97" spans="1:52" x14ac:dyDescent="0.3">
      <c r="A97" s="281"/>
      <c r="B97" s="281"/>
      <c r="C97" s="284"/>
      <c r="D97" s="284"/>
      <c r="E97" s="284"/>
      <c r="F97" s="284"/>
      <c r="G97" s="284"/>
      <c r="H97" s="284"/>
      <c r="I97" s="284"/>
      <c r="J97" s="284"/>
      <c r="K97" s="284"/>
      <c r="L97" s="284"/>
      <c r="M97" s="284"/>
      <c r="N97" s="284"/>
      <c r="O97" s="284"/>
      <c r="P97" s="284"/>
      <c r="Q97" s="284"/>
      <c r="R97" s="284"/>
      <c r="S97" s="284"/>
      <c r="T97" s="281"/>
      <c r="U97" s="281"/>
      <c r="V97" s="281"/>
      <c r="W97" s="281"/>
      <c r="X97" s="281"/>
      <c r="Y97" s="281"/>
      <c r="Z97" s="281"/>
      <c r="AA97" s="281"/>
      <c r="AB97" s="281"/>
      <c r="AC97" s="281"/>
      <c r="AD97" s="281"/>
      <c r="AE97" s="281"/>
      <c r="AF97" s="281"/>
      <c r="AG97" s="281"/>
      <c r="AH97" s="281"/>
      <c r="AI97" s="281"/>
      <c r="AJ97" s="281"/>
      <c r="AK97" s="281"/>
      <c r="AL97" s="281"/>
      <c r="AM97" s="281"/>
      <c r="AN97" s="281"/>
      <c r="AO97" s="281"/>
      <c r="AP97" s="281"/>
      <c r="AQ97" s="281"/>
      <c r="AR97" s="281"/>
      <c r="AS97" s="281"/>
      <c r="AT97" s="281"/>
      <c r="AU97" s="281"/>
      <c r="AV97" s="281"/>
      <c r="AW97" s="281"/>
      <c r="AX97" s="281"/>
      <c r="AY97" s="281"/>
      <c r="AZ97" s="281"/>
    </row>
    <row r="98" spans="1:52" x14ac:dyDescent="0.3">
      <c r="A98" s="281"/>
      <c r="B98" s="281"/>
      <c r="C98" s="284"/>
      <c r="D98" s="284"/>
      <c r="E98" s="284"/>
      <c r="F98" s="284"/>
      <c r="G98" s="284"/>
      <c r="H98" s="284"/>
      <c r="I98" s="284"/>
      <c r="J98" s="284"/>
      <c r="K98" s="284"/>
      <c r="L98" s="284"/>
      <c r="M98" s="284"/>
      <c r="N98" s="284"/>
      <c r="O98" s="284"/>
      <c r="P98" s="284"/>
      <c r="Q98" s="284"/>
      <c r="R98" s="284"/>
      <c r="S98" s="284"/>
      <c r="T98" s="281"/>
      <c r="U98" s="281"/>
      <c r="V98" s="281"/>
      <c r="W98" s="281"/>
      <c r="X98" s="281"/>
      <c r="Y98" s="281"/>
      <c r="Z98" s="281"/>
      <c r="AA98" s="281"/>
      <c r="AB98" s="281"/>
      <c r="AC98" s="281"/>
      <c r="AD98" s="281"/>
      <c r="AE98" s="281"/>
      <c r="AF98" s="281"/>
      <c r="AG98" s="281"/>
      <c r="AH98" s="281"/>
      <c r="AI98" s="281"/>
      <c r="AJ98" s="281"/>
      <c r="AK98" s="281"/>
      <c r="AL98" s="281"/>
      <c r="AM98" s="281"/>
      <c r="AN98" s="281"/>
      <c r="AO98" s="281"/>
      <c r="AP98" s="281"/>
      <c r="AQ98" s="281"/>
      <c r="AR98" s="281"/>
      <c r="AS98" s="281"/>
      <c r="AT98" s="281"/>
      <c r="AU98" s="281"/>
      <c r="AV98" s="281"/>
      <c r="AW98" s="281"/>
      <c r="AX98" s="281"/>
      <c r="AY98" s="281"/>
      <c r="AZ98" s="281"/>
    </row>
    <row r="99" spans="1:52" x14ac:dyDescent="0.3">
      <c r="A99" s="281"/>
      <c r="B99" s="281"/>
      <c r="C99" s="284"/>
      <c r="D99" s="284"/>
      <c r="E99" s="284"/>
      <c r="F99" s="284"/>
      <c r="G99" s="284"/>
      <c r="H99" s="284"/>
      <c r="I99" s="284"/>
      <c r="J99" s="284"/>
      <c r="K99" s="284"/>
      <c r="L99" s="284"/>
      <c r="M99" s="284"/>
      <c r="N99" s="284"/>
      <c r="O99" s="284"/>
      <c r="P99" s="284"/>
      <c r="Q99" s="284"/>
      <c r="R99" s="284"/>
      <c r="S99" s="284"/>
      <c r="T99" s="281"/>
      <c r="U99" s="281"/>
      <c r="V99" s="281"/>
      <c r="W99" s="281"/>
      <c r="X99" s="281"/>
      <c r="Y99" s="281"/>
      <c r="Z99" s="281"/>
      <c r="AA99" s="281"/>
      <c r="AB99" s="281"/>
      <c r="AC99" s="281"/>
      <c r="AD99" s="281"/>
      <c r="AE99" s="281"/>
      <c r="AF99" s="281"/>
      <c r="AG99" s="281"/>
      <c r="AH99" s="281"/>
      <c r="AI99" s="281"/>
      <c r="AJ99" s="281"/>
      <c r="AK99" s="281"/>
      <c r="AL99" s="281"/>
      <c r="AM99" s="281"/>
      <c r="AN99" s="281"/>
      <c r="AO99" s="281"/>
      <c r="AP99" s="281"/>
      <c r="AQ99" s="281"/>
      <c r="AR99" s="281"/>
      <c r="AS99" s="281"/>
      <c r="AT99" s="281"/>
      <c r="AU99" s="281"/>
      <c r="AV99" s="281"/>
      <c r="AW99" s="281"/>
      <c r="AX99" s="281"/>
      <c r="AY99" s="281"/>
      <c r="AZ99" s="281"/>
    </row>
  </sheetData>
  <sheetProtection password="E69A" sheet="1" objects="1" scenarios="1" selectLockedCells="1"/>
  <customSheetViews>
    <customSheetView guid="{273071D3-FB9C-4EEE-9E66-E5AF33BB4F07}" showGridLines="0" showRowCol="0" hiddenColumns="1">
      <selection activeCell="R11" sqref="R11:R12"/>
      <pageMargins left="0.3" right="0.22" top="0.5" bottom="0.5" header="0.25" footer="0.25"/>
      <printOptions horizontalCentered="1" verticalCentered="1"/>
      <pageSetup paperSize="9" scale="96" orientation="portrait" r:id="rId1"/>
    </customSheetView>
    <customSheetView guid="{8E5F44A5-282F-4805-BE8E-D8C2603F6F93}" showGridLines="0" showRowCol="0" hiddenColumns="1">
      <selection activeCell="R11" sqref="R11:R12"/>
      <pageMargins left="0.3" right="0.22" top="0.5" bottom="0.5" header="0.25" footer="0.25"/>
      <printOptions horizontalCentered="1" verticalCentered="1"/>
      <pageSetup paperSize="9" scale="96" orientation="portrait" r:id="rId2"/>
    </customSheetView>
    <customSheetView guid="{41A2F7D9-820C-42B6-9554-4F6DCEAAE92D}" showGridLines="0" showRowCol="0" hiddenColumns="1">
      <selection activeCell="R4" sqref="R4"/>
      <pageMargins left="0.48" right="0.31" top="0.42" bottom="0.44" header="0.3" footer="0.24"/>
      <pageSetup scale="95" orientation="portrait" r:id="rId3"/>
    </customSheetView>
    <customSheetView guid="{ABC4C9E3-EC83-4012-B44A-3DB3905ECA7F}" showGridLines="0" showRowCol="0" hiddenColumns="1">
      <pageMargins left="0.48" right="0.31" top="0.42" bottom="0.44" header="0.3" footer="0.24"/>
      <pageSetup scale="95" orientation="portrait" r:id="rId4"/>
    </customSheetView>
    <customSheetView guid="{F9CAC060-9643-4698-8DD2-B638981AFFFB}" showGridLines="0" showRowCol="0" hiddenColumns="1">
      <pageMargins left="0.48" right="0.31" top="0.42" bottom="0.44" header="0.3" footer="0.24"/>
      <pageSetup scale="95" orientation="portrait" r:id="rId5"/>
    </customSheetView>
  </customSheetViews>
  <mergeCells count="22">
    <mergeCell ref="C3:S3"/>
    <mergeCell ref="M9:N11"/>
    <mergeCell ref="O9:S9"/>
    <mergeCell ref="C37:E38"/>
    <mergeCell ref="Q7:R7"/>
    <mergeCell ref="O15:Q15"/>
    <mergeCell ref="G33:H33"/>
    <mergeCell ref="C13:I13"/>
    <mergeCell ref="C31:S31"/>
    <mergeCell ref="C32:S32"/>
    <mergeCell ref="G5:O5"/>
    <mergeCell ref="G4:O4"/>
    <mergeCell ref="H48:J48"/>
    <mergeCell ref="J37:K37"/>
    <mergeCell ref="J38:K38"/>
    <mergeCell ref="F7:H7"/>
    <mergeCell ref="J45:P45"/>
    <mergeCell ref="J39:K39"/>
    <mergeCell ref="M33:P33"/>
    <mergeCell ref="M34:Q34"/>
    <mergeCell ref="M35:O35"/>
    <mergeCell ref="G34:J34"/>
  </mergeCells>
  <printOptions horizontalCentered="1" verticalCentered="1"/>
  <pageMargins left="0.3" right="0.22" top="0.5" bottom="0.5" header="0.25" footer="0.25"/>
  <pageSetup paperSize="9" scale="96" orientation="portrait" r:id="rId6"/>
  <ignoredErrors>
    <ignoredError sqref="M33:M34 G33:G34 F9 O9 D49 K39 K37 J43 D17 H48 F7 Q7 O15 C3 K38" unlockedFormula="1"/>
  </ignoredErrors>
  <drawing r:id="rId7"/>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Z363"/>
  <sheetViews>
    <sheetView showGridLines="0" showRowColHeaders="0" workbookViewId="0">
      <selection activeCell="I19" sqref="I19"/>
    </sheetView>
  </sheetViews>
  <sheetFormatPr defaultRowHeight="14.4" x14ac:dyDescent="0.3"/>
  <cols>
    <col min="1" max="2" width="5" customWidth="1"/>
    <col min="3" max="3" width="14.33203125" customWidth="1"/>
    <col min="4" max="4" width="18.21875" customWidth="1"/>
    <col min="5" max="5" width="22.6640625" customWidth="1"/>
    <col min="6" max="6" width="10.88671875" customWidth="1"/>
    <col min="7" max="7" width="7.77734375" customWidth="1"/>
    <col min="8" max="8" width="6.44140625" customWidth="1"/>
    <col min="9" max="9" width="8.33203125" customWidth="1"/>
    <col min="10" max="89" width="9.109375" customWidth="1"/>
  </cols>
  <sheetData>
    <row r="1" spans="1:26" s="273" customFormat="1" ht="22.5" customHeight="1" x14ac:dyDescent="0.3">
      <c r="A1" s="282"/>
      <c r="B1" s="282"/>
      <c r="C1" s="282"/>
      <c r="D1" s="282"/>
      <c r="E1" s="282"/>
      <c r="F1" s="282"/>
      <c r="G1" s="282"/>
      <c r="H1" s="282"/>
      <c r="I1" s="282"/>
      <c r="J1" s="282"/>
      <c r="K1" s="282"/>
      <c r="L1" s="282"/>
      <c r="M1" s="282"/>
      <c r="N1" s="282"/>
      <c r="O1" s="282"/>
      <c r="P1" s="282"/>
      <c r="Q1" s="282"/>
      <c r="R1" s="282"/>
      <c r="S1" s="282"/>
      <c r="T1" s="282"/>
      <c r="U1" s="282"/>
      <c r="V1" s="282"/>
      <c r="W1" s="282"/>
      <c r="X1" s="282"/>
      <c r="Y1" s="282"/>
      <c r="Z1" s="282"/>
    </row>
    <row r="2" spans="1:26" ht="15.75" customHeight="1" x14ac:dyDescent="0.3">
      <c r="A2" s="281"/>
      <c r="B2" s="942" t="str">
        <f>CONCATENATE(" Statement Showing the CPS Recovery Schedule of  ",DATA!Z136," ",DATA!F7,", ",DATA!AB126,", ",DATA!E12,", ",DATA!E13," ( Mandal )",DATA!Q19," ( Dt. )")</f>
        <v xml:space="preserve"> Statement Showing the CPS Recovery Schedule of  Sri. C Ramanjaneyulu, S.A.(P.S.), Peapully, Peapully ( Mandal ) ( Dt. )</v>
      </c>
      <c r="C2" s="942"/>
      <c r="D2" s="942"/>
      <c r="E2" s="942"/>
      <c r="F2" s="942"/>
      <c r="G2" s="942"/>
      <c r="H2" s="942"/>
      <c r="I2" s="942"/>
      <c r="J2" s="281"/>
      <c r="K2" s="281"/>
      <c r="L2" s="281"/>
      <c r="M2" s="281"/>
      <c r="N2" s="281"/>
      <c r="O2" s="281"/>
      <c r="P2" s="281"/>
      <c r="Q2" s="281"/>
      <c r="R2" s="281"/>
      <c r="S2" s="281"/>
      <c r="T2" s="281"/>
      <c r="U2" s="281"/>
      <c r="V2" s="281"/>
      <c r="W2" s="281"/>
      <c r="X2" s="281"/>
      <c r="Y2" s="281"/>
      <c r="Z2" s="281"/>
    </row>
    <row r="3" spans="1:26" ht="18" customHeight="1" x14ac:dyDescent="0.3">
      <c r="A3" s="281"/>
      <c r="B3" s="942"/>
      <c r="C3" s="942"/>
      <c r="D3" s="942"/>
      <c r="E3" s="942"/>
      <c r="F3" s="942"/>
      <c r="G3" s="942"/>
      <c r="H3" s="942"/>
      <c r="I3" s="942"/>
      <c r="J3" s="281"/>
      <c r="K3" s="281"/>
      <c r="L3" s="281"/>
      <c r="M3" s="281"/>
      <c r="N3" s="281"/>
      <c r="O3" s="281"/>
      <c r="P3" s="281"/>
      <c r="Q3" s="281"/>
      <c r="R3" s="281"/>
      <c r="S3" s="281"/>
      <c r="T3" s="281"/>
      <c r="U3" s="281"/>
      <c r="V3" s="281"/>
      <c r="W3" s="281"/>
      <c r="X3" s="281"/>
      <c r="Y3" s="281"/>
      <c r="Z3" s="281"/>
    </row>
    <row r="4" spans="1:26" x14ac:dyDescent="0.3">
      <c r="A4" s="281"/>
      <c r="B4" s="945" t="s">
        <v>400</v>
      </c>
      <c r="C4" s="945"/>
      <c r="D4" s="945"/>
      <c r="E4" s="945"/>
      <c r="F4" s="945"/>
      <c r="G4" s="945"/>
      <c r="H4" s="945"/>
      <c r="I4" s="945"/>
      <c r="J4" s="281"/>
      <c r="K4" s="281"/>
      <c r="L4" s="281"/>
      <c r="M4" s="281"/>
      <c r="N4" s="281"/>
      <c r="O4" s="281"/>
      <c r="P4" s="281"/>
      <c r="Q4" s="281"/>
      <c r="R4" s="281"/>
      <c r="S4" s="281"/>
      <c r="T4" s="281"/>
      <c r="U4" s="281"/>
      <c r="V4" s="281"/>
      <c r="W4" s="281"/>
      <c r="X4" s="281"/>
      <c r="Y4" s="281"/>
      <c r="Z4" s="281"/>
    </row>
    <row r="5" spans="1:26" ht="11.25" customHeight="1" x14ac:dyDescent="0.3">
      <c r="A5" s="281"/>
      <c r="B5" s="944"/>
      <c r="C5" s="944"/>
      <c r="D5" s="944"/>
      <c r="E5" s="944"/>
      <c r="F5" s="944"/>
      <c r="G5" s="944"/>
      <c r="H5" s="944"/>
      <c r="I5" s="944"/>
      <c r="J5" s="281"/>
      <c r="K5" s="281"/>
      <c r="L5" s="281"/>
      <c r="M5" s="281"/>
      <c r="N5" s="281"/>
      <c r="O5" s="281"/>
      <c r="P5" s="281"/>
      <c r="Q5" s="281"/>
      <c r="R5" s="281"/>
      <c r="S5" s="281"/>
      <c r="T5" s="281"/>
      <c r="U5" s="281"/>
      <c r="V5" s="281"/>
      <c r="W5" s="281"/>
      <c r="X5" s="281"/>
      <c r="Y5" s="281"/>
      <c r="Z5" s="281"/>
    </row>
    <row r="6" spans="1:26" x14ac:dyDescent="0.3">
      <c r="A6" s="281"/>
      <c r="B6" s="349" t="s">
        <v>403</v>
      </c>
      <c r="C6" s="349"/>
      <c r="D6" s="350">
        <f>DATA!S20</f>
        <v>0</v>
      </c>
      <c r="E6" s="349"/>
      <c r="F6" s="349" t="s">
        <v>404</v>
      </c>
      <c r="G6" s="349" t="str">
        <f>CONCATENATE(DATA!AA136," ",DATA!F17)</f>
        <v>Sri. K Chandra Sekhar Rao</v>
      </c>
      <c r="H6" s="351"/>
      <c r="I6" s="351"/>
      <c r="J6" s="281"/>
      <c r="K6" s="281"/>
      <c r="L6" s="281"/>
      <c r="M6" s="281"/>
      <c r="N6" s="281"/>
      <c r="O6" s="281"/>
      <c r="P6" s="281"/>
      <c r="Q6" s="281"/>
      <c r="R6" s="281"/>
      <c r="S6" s="281"/>
      <c r="T6" s="281"/>
      <c r="U6" s="281"/>
      <c r="V6" s="281"/>
      <c r="W6" s="281"/>
      <c r="X6" s="281"/>
      <c r="Y6" s="281"/>
      <c r="Z6" s="281"/>
    </row>
    <row r="7" spans="1:26" x14ac:dyDescent="0.3">
      <c r="A7" s="281"/>
      <c r="B7" s="349" t="s">
        <v>409</v>
      </c>
      <c r="C7" s="349"/>
      <c r="D7" s="352" t="str">
        <f>DATA!M13</f>
        <v>093800230</v>
      </c>
      <c r="E7" s="349"/>
      <c r="F7" s="349" t="s">
        <v>405</v>
      </c>
      <c r="G7" s="910" t="str">
        <f>DATA!E21</f>
        <v>M.Sc</v>
      </c>
      <c r="H7" s="910"/>
      <c r="I7" s="910"/>
      <c r="J7" s="281"/>
      <c r="K7" s="281"/>
      <c r="L7" s="281"/>
      <c r="M7" s="281"/>
      <c r="N7" s="281"/>
      <c r="O7" s="281"/>
      <c r="P7" s="281"/>
      <c r="Q7" s="281"/>
      <c r="R7" s="281"/>
      <c r="S7" s="281"/>
      <c r="T7" s="281"/>
      <c r="U7" s="281"/>
      <c r="V7" s="281"/>
      <c r="W7" s="281"/>
      <c r="X7" s="281"/>
      <c r="Y7" s="281"/>
      <c r="Z7" s="281"/>
    </row>
    <row r="8" spans="1:26" x14ac:dyDescent="0.3">
      <c r="A8" s="281"/>
      <c r="B8" s="349" t="s">
        <v>62</v>
      </c>
      <c r="C8" s="353"/>
      <c r="D8" s="351" t="s">
        <v>410</v>
      </c>
      <c r="E8" s="315"/>
      <c r="F8" s="353"/>
      <c r="G8" s="353"/>
      <c r="H8" s="354"/>
      <c r="I8" s="354"/>
      <c r="J8" s="281"/>
      <c r="K8" s="281"/>
      <c r="L8" s="281"/>
      <c r="M8" s="281"/>
      <c r="N8" s="281"/>
      <c r="O8" s="281"/>
      <c r="P8" s="281"/>
      <c r="Q8" s="281"/>
      <c r="R8" s="281"/>
      <c r="S8" s="281"/>
      <c r="T8" s="281"/>
      <c r="U8" s="281"/>
      <c r="V8" s="281"/>
      <c r="W8" s="281"/>
      <c r="X8" s="281"/>
      <c r="Y8" s="281"/>
      <c r="Z8" s="281"/>
    </row>
    <row r="9" spans="1:26" ht="15" customHeight="1" x14ac:dyDescent="0.3">
      <c r="A9" s="281"/>
      <c r="B9" s="355"/>
      <c r="C9" s="354"/>
      <c r="D9" s="356"/>
      <c r="E9" s="354"/>
      <c r="F9" s="355"/>
      <c r="G9" s="353"/>
      <c r="H9" s="353"/>
      <c r="I9" s="353"/>
      <c r="J9" s="281"/>
      <c r="K9" s="281"/>
      <c r="L9" s="281"/>
      <c r="M9" s="281"/>
      <c r="N9" s="281"/>
      <c r="O9" s="281"/>
      <c r="P9" s="281"/>
      <c r="Q9" s="281"/>
      <c r="R9" s="281"/>
      <c r="S9" s="281"/>
      <c r="T9" s="281"/>
      <c r="U9" s="281"/>
      <c r="V9" s="281"/>
      <c r="W9" s="281"/>
      <c r="X9" s="281"/>
      <c r="Y9" s="281"/>
      <c r="Z9" s="281"/>
    </row>
    <row r="10" spans="1:26" x14ac:dyDescent="0.3">
      <c r="A10" s="281"/>
      <c r="B10" s="354"/>
      <c r="C10" s="357"/>
      <c r="D10" s="357"/>
      <c r="E10" s="354"/>
      <c r="F10" s="354"/>
      <c r="G10" s="354"/>
      <c r="H10" s="354"/>
      <c r="I10" s="354"/>
      <c r="J10" s="281"/>
      <c r="K10" s="281"/>
      <c r="L10" s="281"/>
      <c r="M10" s="281"/>
      <c r="N10" s="281"/>
      <c r="O10" s="281"/>
      <c r="P10" s="281"/>
      <c r="Q10" s="281"/>
      <c r="R10" s="281"/>
      <c r="S10" s="281"/>
      <c r="T10" s="281"/>
      <c r="U10" s="281"/>
      <c r="V10" s="281"/>
      <c r="W10" s="281"/>
      <c r="X10" s="281"/>
      <c r="Y10" s="281"/>
      <c r="Z10" s="281"/>
    </row>
    <row r="11" spans="1:26" ht="15" customHeight="1" x14ac:dyDescent="0.3">
      <c r="A11" s="281"/>
      <c r="B11" s="941" t="s">
        <v>401</v>
      </c>
      <c r="C11" s="941" t="s">
        <v>402</v>
      </c>
      <c r="D11" s="941" t="s">
        <v>406</v>
      </c>
      <c r="E11" s="941" t="s">
        <v>529</v>
      </c>
      <c r="F11" s="929" t="s">
        <v>64</v>
      </c>
      <c r="G11" s="930"/>
      <c r="H11" s="930"/>
      <c r="I11" s="931"/>
      <c r="J11" s="281"/>
      <c r="K11" s="281"/>
      <c r="L11" s="281"/>
      <c r="M11" s="281"/>
      <c r="N11" s="281"/>
      <c r="O11" s="281"/>
      <c r="P11" s="281"/>
      <c r="Q11" s="281"/>
      <c r="R11" s="281"/>
      <c r="S11" s="281"/>
      <c r="T11" s="281"/>
      <c r="U11" s="281"/>
      <c r="V11" s="281"/>
      <c r="W11" s="281"/>
      <c r="X11" s="281"/>
      <c r="Y11" s="281"/>
      <c r="Z11" s="281"/>
    </row>
    <row r="12" spans="1:26" x14ac:dyDescent="0.3">
      <c r="A12" s="281"/>
      <c r="B12" s="941"/>
      <c r="C12" s="941"/>
      <c r="D12" s="941"/>
      <c r="E12" s="941"/>
      <c r="F12" s="932"/>
      <c r="G12" s="933"/>
      <c r="H12" s="933"/>
      <c r="I12" s="934"/>
      <c r="J12" s="281"/>
      <c r="K12" s="281"/>
      <c r="L12" s="281"/>
      <c r="M12" s="281"/>
      <c r="N12" s="281"/>
      <c r="O12" s="281"/>
      <c r="P12" s="281"/>
      <c r="Q12" s="281"/>
      <c r="R12" s="281"/>
      <c r="S12" s="281"/>
      <c r="T12" s="281"/>
      <c r="U12" s="281"/>
      <c r="V12" s="281"/>
      <c r="W12" s="281"/>
      <c r="X12" s="281"/>
      <c r="Y12" s="281"/>
      <c r="Z12" s="281"/>
    </row>
    <row r="13" spans="1:26" ht="24.9" customHeight="1" x14ac:dyDescent="0.3">
      <c r="A13" s="281"/>
      <c r="B13" s="911">
        <v>1</v>
      </c>
      <c r="C13" s="914" t="str">
        <f>DATA!M13</f>
        <v>093800230</v>
      </c>
      <c r="D13" s="917">
        <f>DATA!M11</f>
        <v>0</v>
      </c>
      <c r="E13" s="920" t="str">
        <f>CONCATENATE(DATA!Z136," ",DATA!F7,", ",DATA!AB126)</f>
        <v>Sri. C Ramanjaneyulu, S.A.(P.S.)</v>
      </c>
      <c r="F13" s="358" t="str">
        <f>IF(DATA!AB134=1,"","Basic Pay:")</f>
        <v/>
      </c>
      <c r="G13" s="935" t="str">
        <f>IF(DATA!AB134=1,"",Bill!S21)</f>
        <v/>
      </c>
      <c r="H13" s="936"/>
      <c r="I13" s="937"/>
      <c r="J13" s="281"/>
      <c r="K13" s="281"/>
      <c r="L13" s="281"/>
      <c r="M13" s="281"/>
      <c r="N13" s="281"/>
      <c r="O13" s="281"/>
      <c r="P13" s="281"/>
      <c r="Q13" s="281"/>
      <c r="R13" s="281"/>
      <c r="S13" s="281"/>
      <c r="T13" s="281"/>
      <c r="U13" s="281"/>
      <c r="V13" s="281"/>
      <c r="W13" s="281"/>
      <c r="X13" s="281"/>
      <c r="Y13" s="281"/>
      <c r="Z13" s="281"/>
    </row>
    <row r="14" spans="1:26" ht="24.9" customHeight="1" x14ac:dyDescent="0.3">
      <c r="A14" s="281"/>
      <c r="B14" s="912"/>
      <c r="C14" s="915"/>
      <c r="D14" s="918"/>
      <c r="E14" s="921"/>
      <c r="F14" s="359" t="str">
        <f>IF(DATA!AB134=1,"","DA:")</f>
        <v/>
      </c>
      <c r="G14" s="938" t="str">
        <f>IF(DATA!AB134=1,"",Bill!T21)</f>
        <v/>
      </c>
      <c r="H14" s="939"/>
      <c r="I14" s="940"/>
      <c r="J14" s="281"/>
      <c r="K14" s="281"/>
      <c r="L14" s="281"/>
      <c r="M14" s="281"/>
      <c r="N14" s="281"/>
      <c r="O14" s="281"/>
      <c r="P14" s="281"/>
      <c r="Q14" s="281"/>
      <c r="R14" s="281"/>
      <c r="S14" s="281"/>
      <c r="T14" s="281"/>
      <c r="U14" s="281"/>
      <c r="V14" s="281"/>
      <c r="W14" s="281"/>
      <c r="X14" s="281"/>
      <c r="Y14" s="281"/>
      <c r="Z14" s="281"/>
    </row>
    <row r="15" spans="1:26" ht="24.9" customHeight="1" x14ac:dyDescent="0.3">
      <c r="A15" s="281"/>
      <c r="B15" s="913"/>
      <c r="C15" s="916"/>
      <c r="D15" s="919"/>
      <c r="E15" s="922"/>
      <c r="F15" s="360" t="str">
        <f>IF(DATA!AB134=1,"","Total:")</f>
        <v/>
      </c>
      <c r="G15" s="946" t="str">
        <f>IF(DATA!AB134=1,"",G14+G13)</f>
        <v/>
      </c>
      <c r="H15" s="947"/>
      <c r="I15" s="948"/>
      <c r="J15" s="281"/>
      <c r="K15" s="281"/>
      <c r="L15" s="281"/>
      <c r="M15" s="281"/>
      <c r="N15" s="281"/>
      <c r="O15" s="281"/>
      <c r="P15" s="281"/>
      <c r="Q15" s="281"/>
      <c r="R15" s="281"/>
      <c r="S15" s="281"/>
      <c r="T15" s="281"/>
      <c r="U15" s="281"/>
      <c r="V15" s="281"/>
      <c r="W15" s="281"/>
      <c r="X15" s="281"/>
      <c r="Y15" s="281"/>
      <c r="Z15" s="281"/>
    </row>
    <row r="16" spans="1:26" ht="24.9" customHeight="1" x14ac:dyDescent="0.3">
      <c r="A16" s="281"/>
      <c r="B16" s="949" t="s">
        <v>530</v>
      </c>
      <c r="C16" s="950"/>
      <c r="D16" s="950"/>
      <c r="E16" s="950"/>
      <c r="F16" s="951"/>
      <c r="G16" s="908" t="str">
        <f>IF(G14="","",ROUND(G15*10%,0))</f>
        <v/>
      </c>
      <c r="H16" s="908"/>
      <c r="I16" s="908"/>
      <c r="J16" s="281"/>
      <c r="K16" s="281"/>
      <c r="L16" s="281"/>
      <c r="M16" s="281"/>
      <c r="N16" s="281"/>
      <c r="O16" s="281"/>
      <c r="P16" s="281"/>
      <c r="Q16" s="281"/>
      <c r="R16" s="281"/>
      <c r="S16" s="281"/>
      <c r="T16" s="281"/>
      <c r="U16" s="281"/>
      <c r="V16" s="281"/>
      <c r="W16" s="281"/>
      <c r="X16" s="281"/>
      <c r="Y16" s="281"/>
      <c r="Z16" s="281"/>
    </row>
    <row r="17" spans="1:26" x14ac:dyDescent="0.3">
      <c r="A17" s="281"/>
      <c r="B17" s="315"/>
      <c r="C17" s="315"/>
      <c r="D17" s="315"/>
      <c r="E17" s="315"/>
      <c r="F17" s="315"/>
      <c r="G17" s="315"/>
      <c r="H17" s="315"/>
      <c r="I17" s="315"/>
      <c r="J17" s="281"/>
      <c r="K17" s="281"/>
      <c r="L17" s="281"/>
      <c r="M17" s="281"/>
      <c r="N17" s="281"/>
      <c r="O17" s="281"/>
      <c r="P17" s="281"/>
      <c r="Q17" s="281"/>
      <c r="R17" s="281"/>
      <c r="S17" s="281"/>
      <c r="T17" s="281"/>
      <c r="U17" s="281"/>
      <c r="V17" s="281"/>
      <c r="W17" s="281"/>
      <c r="X17" s="281"/>
      <c r="Y17" s="281"/>
      <c r="Z17" s="281"/>
    </row>
    <row r="18" spans="1:26" x14ac:dyDescent="0.3">
      <c r="A18" s="281"/>
      <c r="B18" s="361" t="str">
        <f>IF(I13=" Nil ","",CONCATENATE("Rs. In words: ",DATA!AR159))</f>
        <v>Rs. In words: Zero</v>
      </c>
      <c r="C18" s="315"/>
      <c r="D18" s="315"/>
      <c r="E18" s="315"/>
      <c r="F18" s="315"/>
      <c r="G18" s="315"/>
      <c r="H18" s="315"/>
      <c r="I18" s="315"/>
      <c r="J18" s="281"/>
      <c r="K18" s="281"/>
      <c r="L18" s="281"/>
      <c r="M18" s="281"/>
      <c r="N18" s="281"/>
      <c r="O18" s="281"/>
      <c r="P18" s="281"/>
      <c r="Q18" s="281"/>
      <c r="R18" s="281"/>
      <c r="S18" s="281"/>
      <c r="T18" s="281"/>
      <c r="U18" s="281"/>
      <c r="V18" s="281"/>
      <c r="W18" s="281"/>
      <c r="X18" s="281"/>
      <c r="Y18" s="281"/>
      <c r="Z18" s="281"/>
    </row>
    <row r="19" spans="1:26" x14ac:dyDescent="0.3">
      <c r="A19" s="281"/>
      <c r="B19" s="361"/>
      <c r="C19" s="315"/>
      <c r="D19" s="315"/>
      <c r="E19" s="315"/>
      <c r="F19" s="315"/>
      <c r="G19" s="315"/>
      <c r="H19" s="315"/>
      <c r="I19" s="315"/>
      <c r="J19" s="281"/>
      <c r="K19" s="281"/>
      <c r="L19" s="281"/>
      <c r="M19" s="281"/>
      <c r="N19" s="281"/>
      <c r="O19" s="281"/>
      <c r="P19" s="281"/>
      <c r="Q19" s="281"/>
      <c r="R19" s="281"/>
      <c r="S19" s="281"/>
      <c r="T19" s="281"/>
      <c r="U19" s="281"/>
      <c r="V19" s="281"/>
      <c r="W19" s="281"/>
      <c r="X19" s="281"/>
      <c r="Y19" s="281"/>
      <c r="Z19" s="281"/>
    </row>
    <row r="20" spans="1:26" x14ac:dyDescent="0.3">
      <c r="A20" s="281"/>
      <c r="B20" s="361"/>
      <c r="C20" s="315"/>
      <c r="D20" s="315"/>
      <c r="E20" s="315"/>
      <c r="F20" s="315"/>
      <c r="G20" s="315"/>
      <c r="H20" s="315"/>
      <c r="I20" s="315"/>
      <c r="J20" s="281"/>
      <c r="K20" s="281"/>
      <c r="L20" s="281"/>
      <c r="M20" s="281"/>
      <c r="N20" s="281"/>
      <c r="O20" s="281"/>
      <c r="P20" s="281"/>
      <c r="Q20" s="281"/>
      <c r="R20" s="281"/>
      <c r="S20" s="281"/>
      <c r="T20" s="281"/>
      <c r="U20" s="281"/>
      <c r="V20" s="281"/>
      <c r="W20" s="281"/>
      <c r="X20" s="281"/>
      <c r="Y20" s="281"/>
      <c r="Z20" s="281"/>
    </row>
    <row r="21" spans="1:26" x14ac:dyDescent="0.3">
      <c r="A21" s="281"/>
      <c r="B21" s="315"/>
      <c r="C21" s="315"/>
      <c r="D21" s="315"/>
      <c r="E21" s="315"/>
      <c r="F21" s="315"/>
      <c r="G21" s="315"/>
      <c r="H21" s="315"/>
      <c r="I21" s="315"/>
      <c r="J21" s="281"/>
      <c r="K21" s="281"/>
      <c r="L21" s="281"/>
      <c r="M21" s="281"/>
      <c r="N21" s="281"/>
      <c r="O21" s="281"/>
      <c r="P21" s="281"/>
      <c r="Q21" s="281"/>
      <c r="R21" s="281"/>
      <c r="S21" s="281"/>
      <c r="T21" s="281"/>
      <c r="U21" s="281"/>
      <c r="V21" s="281"/>
      <c r="W21" s="281"/>
      <c r="X21" s="281"/>
      <c r="Y21" s="281"/>
      <c r="Z21" s="281"/>
    </row>
    <row r="22" spans="1:26" x14ac:dyDescent="0.3">
      <c r="A22" s="281"/>
      <c r="B22" s="315"/>
      <c r="C22" s="315"/>
      <c r="D22" s="315"/>
      <c r="E22" s="315"/>
      <c r="F22" s="361" t="s">
        <v>168</v>
      </c>
      <c r="G22" s="315"/>
      <c r="H22" s="315"/>
      <c r="I22" s="315"/>
      <c r="J22" s="281"/>
      <c r="K22" s="281"/>
      <c r="L22" s="281"/>
      <c r="M22" s="281"/>
      <c r="N22" s="281"/>
      <c r="O22" s="281"/>
      <c r="P22" s="281"/>
      <c r="Q22" s="281"/>
      <c r="R22" s="281"/>
      <c r="S22" s="281"/>
      <c r="T22" s="281"/>
      <c r="U22" s="281"/>
      <c r="V22" s="281"/>
      <c r="W22" s="281"/>
      <c r="X22" s="281"/>
      <c r="Y22" s="281"/>
      <c r="Z22" s="281"/>
    </row>
    <row r="23" spans="1:26" x14ac:dyDescent="0.3">
      <c r="A23" s="281"/>
      <c r="B23" s="315"/>
      <c r="C23" s="315"/>
      <c r="D23" s="315"/>
      <c r="E23" s="315"/>
      <c r="F23" s="315"/>
      <c r="G23" s="315"/>
      <c r="H23" s="315"/>
      <c r="I23" s="315"/>
      <c r="J23" s="281"/>
      <c r="K23" s="281"/>
      <c r="L23" s="281"/>
      <c r="M23" s="281"/>
      <c r="N23" s="281"/>
      <c r="O23" s="281"/>
      <c r="P23" s="281"/>
      <c r="Q23" s="281"/>
      <c r="R23" s="281"/>
      <c r="S23" s="281"/>
      <c r="T23" s="281"/>
      <c r="U23" s="281"/>
      <c r="V23" s="281"/>
      <c r="W23" s="281"/>
      <c r="X23" s="281"/>
      <c r="Y23" s="281"/>
      <c r="Z23" s="281"/>
    </row>
    <row r="24" spans="1:26" x14ac:dyDescent="0.3">
      <c r="A24" s="281"/>
      <c r="B24" s="315"/>
      <c r="C24" s="315"/>
      <c r="D24" s="315"/>
      <c r="E24" s="315"/>
      <c r="F24" s="315"/>
      <c r="G24" s="315"/>
      <c r="H24" s="315"/>
      <c r="I24" s="315"/>
      <c r="J24" s="281"/>
      <c r="K24" s="281"/>
      <c r="L24" s="281"/>
      <c r="M24" s="281"/>
      <c r="N24" s="281"/>
      <c r="O24" s="281"/>
      <c r="P24" s="281"/>
      <c r="Q24" s="281"/>
      <c r="R24" s="281"/>
      <c r="S24" s="281"/>
      <c r="T24" s="281"/>
      <c r="U24" s="281"/>
      <c r="V24" s="281"/>
      <c r="W24" s="281"/>
      <c r="X24" s="281"/>
      <c r="Y24" s="281"/>
      <c r="Z24" s="281"/>
    </row>
    <row r="25" spans="1:26" x14ac:dyDescent="0.3">
      <c r="A25" s="281"/>
      <c r="B25" s="315"/>
      <c r="C25" s="315"/>
      <c r="D25" s="315"/>
      <c r="E25" s="315"/>
      <c r="F25" s="315"/>
      <c r="G25" s="315"/>
      <c r="H25" s="315"/>
      <c r="I25" s="315"/>
      <c r="J25" s="281"/>
      <c r="K25" s="281"/>
      <c r="L25" s="281"/>
      <c r="M25" s="281"/>
      <c r="N25" s="281"/>
      <c r="O25" s="281"/>
      <c r="P25" s="281"/>
      <c r="Q25" s="281"/>
      <c r="R25" s="281"/>
      <c r="S25" s="281"/>
      <c r="T25" s="281"/>
      <c r="U25" s="281"/>
      <c r="V25" s="281"/>
      <c r="W25" s="281"/>
      <c r="X25" s="281"/>
      <c r="Y25" s="281"/>
      <c r="Z25" s="281"/>
    </row>
    <row r="26" spans="1:26" x14ac:dyDescent="0.3">
      <c r="A26" s="281"/>
      <c r="B26" s="315"/>
      <c r="C26" s="315"/>
      <c r="D26" s="315"/>
      <c r="E26" s="315"/>
      <c r="F26" s="315"/>
      <c r="G26" s="315"/>
      <c r="H26" s="315"/>
      <c r="I26" s="315"/>
      <c r="J26" s="281"/>
      <c r="K26" s="281"/>
      <c r="L26" s="281"/>
      <c r="M26" s="281"/>
      <c r="N26" s="281"/>
      <c r="O26" s="281"/>
      <c r="P26" s="281"/>
      <c r="Q26" s="281"/>
      <c r="R26" s="281"/>
      <c r="S26" s="281"/>
      <c r="T26" s="281"/>
      <c r="U26" s="281"/>
      <c r="V26" s="281"/>
      <c r="W26" s="281"/>
      <c r="X26" s="281"/>
      <c r="Y26" s="281"/>
      <c r="Z26" s="281"/>
    </row>
    <row r="27" spans="1:26" x14ac:dyDescent="0.3">
      <c r="A27" s="281"/>
      <c r="B27" s="315"/>
      <c r="C27" s="315"/>
      <c r="D27" s="315"/>
      <c r="E27" s="315"/>
      <c r="F27" s="315"/>
      <c r="G27" s="315"/>
      <c r="H27" s="315"/>
      <c r="I27" s="315"/>
      <c r="J27" s="281"/>
      <c r="K27" s="281"/>
      <c r="L27" s="281"/>
      <c r="M27" s="281"/>
      <c r="N27" s="281"/>
      <c r="O27" s="281"/>
      <c r="P27" s="281"/>
      <c r="Q27" s="281"/>
      <c r="R27" s="281"/>
      <c r="S27" s="281"/>
      <c r="T27" s="281"/>
      <c r="U27" s="281"/>
      <c r="V27" s="281"/>
      <c r="W27" s="281"/>
      <c r="X27" s="281"/>
      <c r="Y27" s="281"/>
      <c r="Z27" s="281"/>
    </row>
    <row r="28" spans="1:26" x14ac:dyDescent="0.3">
      <c r="A28" s="281"/>
      <c r="B28" s="942" t="str">
        <f>B2</f>
        <v xml:space="preserve"> Statement Showing the CPS Recovery Schedule of  Sri. C Ramanjaneyulu, S.A.(P.S.), Peapully, Peapully ( Mandal ) ( Dt. )</v>
      </c>
      <c r="C28" s="942"/>
      <c r="D28" s="942"/>
      <c r="E28" s="942"/>
      <c r="F28" s="942"/>
      <c r="G28" s="942"/>
      <c r="H28" s="942"/>
      <c r="I28" s="942"/>
      <c r="J28" s="281"/>
      <c r="K28" s="281"/>
      <c r="L28" s="281"/>
      <c r="M28" s="281"/>
      <c r="N28" s="281"/>
      <c r="O28" s="281"/>
      <c r="P28" s="281"/>
      <c r="Q28" s="281"/>
      <c r="R28" s="281"/>
      <c r="S28" s="281"/>
      <c r="T28" s="281"/>
      <c r="U28" s="281"/>
      <c r="V28" s="281"/>
      <c r="W28" s="281"/>
      <c r="X28" s="281"/>
      <c r="Y28" s="281"/>
      <c r="Z28" s="281"/>
    </row>
    <row r="29" spans="1:26" ht="24.75" customHeight="1" x14ac:dyDescent="0.3">
      <c r="A29" s="281"/>
      <c r="B29" s="942"/>
      <c r="C29" s="942"/>
      <c r="D29" s="942"/>
      <c r="E29" s="942"/>
      <c r="F29" s="942"/>
      <c r="G29" s="942"/>
      <c r="H29" s="942"/>
      <c r="I29" s="942"/>
      <c r="J29" s="281"/>
      <c r="K29" s="281"/>
      <c r="L29" s="281"/>
      <c r="M29" s="281"/>
      <c r="N29" s="281"/>
      <c r="O29" s="281"/>
      <c r="P29" s="281"/>
      <c r="Q29" s="281"/>
      <c r="R29" s="281"/>
      <c r="S29" s="281"/>
      <c r="T29" s="281"/>
      <c r="U29" s="281"/>
      <c r="V29" s="281"/>
      <c r="W29" s="281"/>
      <c r="X29" s="281"/>
      <c r="Y29" s="281"/>
      <c r="Z29" s="281"/>
    </row>
    <row r="30" spans="1:26" x14ac:dyDescent="0.3">
      <c r="A30" s="281"/>
      <c r="B30" s="943" t="s">
        <v>400</v>
      </c>
      <c r="C30" s="943"/>
      <c r="D30" s="943"/>
      <c r="E30" s="943"/>
      <c r="F30" s="943"/>
      <c r="G30" s="943"/>
      <c r="H30" s="943"/>
      <c r="I30" s="943"/>
      <c r="J30" s="281"/>
      <c r="K30" s="281"/>
      <c r="L30" s="281"/>
      <c r="M30" s="281"/>
      <c r="N30" s="281"/>
      <c r="O30" s="281"/>
      <c r="P30" s="281"/>
      <c r="Q30" s="281"/>
      <c r="R30" s="281"/>
      <c r="S30" s="281"/>
      <c r="T30" s="281"/>
      <c r="U30" s="281"/>
      <c r="V30" s="281"/>
      <c r="W30" s="281"/>
      <c r="X30" s="281"/>
      <c r="Y30" s="281"/>
      <c r="Z30" s="281"/>
    </row>
    <row r="31" spans="1:26" x14ac:dyDescent="0.3">
      <c r="A31" s="281"/>
      <c r="B31" s="944"/>
      <c r="C31" s="944"/>
      <c r="D31" s="944"/>
      <c r="E31" s="944"/>
      <c r="F31" s="944"/>
      <c r="G31" s="944"/>
      <c r="H31" s="944"/>
      <c r="I31" s="944"/>
      <c r="J31" s="281"/>
      <c r="K31" s="281"/>
      <c r="L31" s="281"/>
      <c r="M31" s="281"/>
      <c r="N31" s="281"/>
      <c r="O31" s="281"/>
      <c r="P31" s="281"/>
      <c r="Q31" s="281"/>
      <c r="R31" s="281"/>
      <c r="S31" s="281"/>
      <c r="T31" s="281"/>
      <c r="U31" s="281"/>
      <c r="V31" s="281"/>
      <c r="W31" s="281"/>
      <c r="X31" s="281"/>
      <c r="Y31" s="281"/>
      <c r="Z31" s="281"/>
    </row>
    <row r="32" spans="1:26" x14ac:dyDescent="0.3">
      <c r="A32" s="281"/>
      <c r="B32" s="351" t="s">
        <v>403</v>
      </c>
      <c r="C32" s="349"/>
      <c r="D32" s="362">
        <f>D6</f>
        <v>0</v>
      </c>
      <c r="E32" s="349"/>
      <c r="F32" s="349" t="s">
        <v>407</v>
      </c>
      <c r="G32" s="349" t="str">
        <f>G6</f>
        <v>Sri. K Chandra Sekhar Rao</v>
      </c>
      <c r="H32" s="351"/>
      <c r="I32" s="351"/>
      <c r="J32" s="281"/>
      <c r="K32" s="281"/>
      <c r="L32" s="281"/>
      <c r="M32" s="281"/>
      <c r="N32" s="281"/>
      <c r="O32" s="281"/>
      <c r="P32" s="281"/>
      <c r="Q32" s="281"/>
      <c r="R32" s="281"/>
      <c r="S32" s="281"/>
      <c r="T32" s="281"/>
      <c r="U32" s="281"/>
      <c r="V32" s="281"/>
      <c r="W32" s="281"/>
      <c r="X32" s="281"/>
      <c r="Y32" s="281"/>
      <c r="Z32" s="281"/>
    </row>
    <row r="33" spans="1:26" x14ac:dyDescent="0.3">
      <c r="A33" s="281"/>
      <c r="B33" s="349" t="s">
        <v>409</v>
      </c>
      <c r="C33" s="349"/>
      <c r="D33" s="363">
        <f>DATA!M11</f>
        <v>0</v>
      </c>
      <c r="E33" s="349"/>
      <c r="F33" s="349" t="s">
        <v>408</v>
      </c>
      <c r="G33" s="909" t="str">
        <f>G7</f>
        <v>M.Sc</v>
      </c>
      <c r="H33" s="909"/>
      <c r="I33" s="909"/>
      <c r="J33" s="281"/>
      <c r="K33" s="281"/>
      <c r="L33" s="281"/>
      <c r="M33" s="281"/>
      <c r="N33" s="281"/>
      <c r="O33" s="281"/>
      <c r="P33" s="281"/>
      <c r="Q33" s="281"/>
      <c r="R33" s="281"/>
      <c r="S33" s="281"/>
      <c r="T33" s="281"/>
      <c r="U33" s="281"/>
      <c r="V33" s="281"/>
      <c r="W33" s="281"/>
      <c r="X33" s="281"/>
      <c r="Y33" s="281"/>
      <c r="Z33" s="281"/>
    </row>
    <row r="34" spans="1:26" x14ac:dyDescent="0.3">
      <c r="A34" s="281"/>
      <c r="B34" s="349" t="s">
        <v>62</v>
      </c>
      <c r="C34" s="353"/>
      <c r="D34" s="351" t="str">
        <f>D8</f>
        <v>8342-00-117-00-04-001-000</v>
      </c>
      <c r="E34" s="315"/>
      <c r="F34" s="353"/>
      <c r="G34" s="353"/>
      <c r="H34" s="354"/>
      <c r="I34" s="354"/>
      <c r="J34" s="281"/>
      <c r="K34" s="281"/>
      <c r="L34" s="281"/>
      <c r="M34" s="281"/>
      <c r="N34" s="281"/>
      <c r="O34" s="281"/>
      <c r="P34" s="281"/>
      <c r="Q34" s="281"/>
      <c r="R34" s="281"/>
      <c r="S34" s="281"/>
      <c r="T34" s="281"/>
      <c r="U34" s="281"/>
      <c r="V34" s="281"/>
      <c r="W34" s="281"/>
      <c r="X34" s="281"/>
      <c r="Y34" s="281"/>
      <c r="Z34" s="281"/>
    </row>
    <row r="35" spans="1:26" x14ac:dyDescent="0.3">
      <c r="A35" s="281"/>
      <c r="B35" s="355"/>
      <c r="C35" s="354"/>
      <c r="D35" s="356"/>
      <c r="E35" s="354"/>
      <c r="F35" s="355"/>
      <c r="G35" s="353"/>
      <c r="H35" s="353"/>
      <c r="I35" s="353"/>
      <c r="J35" s="281"/>
      <c r="K35" s="281"/>
      <c r="L35" s="281"/>
      <c r="M35" s="281"/>
      <c r="N35" s="281"/>
      <c r="O35" s="281"/>
      <c r="P35" s="281"/>
      <c r="Q35" s="281"/>
      <c r="R35" s="281"/>
      <c r="S35" s="281"/>
      <c r="T35" s="281"/>
      <c r="U35" s="281"/>
      <c r="V35" s="281"/>
      <c r="W35" s="281"/>
      <c r="X35" s="281"/>
      <c r="Y35" s="281"/>
      <c r="Z35" s="281"/>
    </row>
    <row r="36" spans="1:26" x14ac:dyDescent="0.3">
      <c r="A36" s="281"/>
      <c r="B36" s="354"/>
      <c r="C36" s="357"/>
      <c r="D36" s="357"/>
      <c r="E36" s="354"/>
      <c r="F36" s="354"/>
      <c r="G36" s="354"/>
      <c r="H36" s="354"/>
      <c r="I36" s="354"/>
      <c r="J36" s="281"/>
      <c r="K36" s="281"/>
      <c r="L36" s="281"/>
      <c r="M36" s="281"/>
      <c r="N36" s="281"/>
      <c r="O36" s="281"/>
      <c r="P36" s="281"/>
      <c r="Q36" s="281"/>
      <c r="R36" s="281"/>
      <c r="S36" s="281"/>
      <c r="T36" s="281"/>
      <c r="U36" s="281"/>
      <c r="V36" s="281"/>
      <c r="W36" s="281"/>
      <c r="X36" s="281"/>
      <c r="Y36" s="281"/>
      <c r="Z36" s="281"/>
    </row>
    <row r="37" spans="1:26" ht="15" customHeight="1" x14ac:dyDescent="0.3">
      <c r="A37" s="281"/>
      <c r="B37" s="941" t="s">
        <v>401</v>
      </c>
      <c r="C37" s="941" t="s">
        <v>402</v>
      </c>
      <c r="D37" s="941" t="s">
        <v>528</v>
      </c>
      <c r="E37" s="941" t="s">
        <v>529</v>
      </c>
      <c r="F37" s="923" t="str">
        <f>F11</f>
        <v>Amount</v>
      </c>
      <c r="G37" s="924"/>
      <c r="H37" s="924"/>
      <c r="I37" s="925"/>
      <c r="J37" s="281"/>
      <c r="K37" s="281"/>
      <c r="L37" s="281"/>
      <c r="M37" s="281"/>
      <c r="N37" s="281"/>
      <c r="O37" s="281"/>
      <c r="P37" s="281"/>
      <c r="Q37" s="281"/>
      <c r="R37" s="281"/>
      <c r="S37" s="281"/>
      <c r="T37" s="281"/>
      <c r="U37" s="281"/>
      <c r="V37" s="281"/>
      <c r="W37" s="281"/>
      <c r="X37" s="281"/>
      <c r="Y37" s="281"/>
      <c r="Z37" s="281"/>
    </row>
    <row r="38" spans="1:26" x14ac:dyDescent="0.3">
      <c r="A38" s="281"/>
      <c r="B38" s="941"/>
      <c r="C38" s="941"/>
      <c r="D38" s="941"/>
      <c r="E38" s="941"/>
      <c r="F38" s="926"/>
      <c r="G38" s="927"/>
      <c r="H38" s="927"/>
      <c r="I38" s="928"/>
      <c r="J38" s="281"/>
      <c r="K38" s="281"/>
      <c r="L38" s="281"/>
      <c r="M38" s="281"/>
      <c r="N38" s="281"/>
      <c r="O38" s="281"/>
      <c r="P38" s="281"/>
      <c r="Q38" s="281"/>
      <c r="R38" s="281"/>
      <c r="S38" s="281"/>
      <c r="T38" s="281"/>
      <c r="U38" s="281"/>
      <c r="V38" s="281"/>
      <c r="W38" s="281"/>
      <c r="X38" s="281"/>
      <c r="Y38" s="281"/>
      <c r="Z38" s="281"/>
    </row>
    <row r="39" spans="1:26" ht="24.9" customHeight="1" x14ac:dyDescent="0.3">
      <c r="A39" s="281"/>
      <c r="B39" s="911">
        <v>1</v>
      </c>
      <c r="C39" s="914" t="str">
        <f>C13</f>
        <v>093800230</v>
      </c>
      <c r="D39" s="917">
        <f>D13</f>
        <v>0</v>
      </c>
      <c r="E39" s="920" t="str">
        <f>E13</f>
        <v>Sri. C Ramanjaneyulu, S.A.(P.S.)</v>
      </c>
      <c r="F39" s="358" t="str">
        <f>F13</f>
        <v/>
      </c>
      <c r="G39" s="911" t="str">
        <f>G13</f>
        <v/>
      </c>
      <c r="H39" s="911"/>
      <c r="I39" s="911"/>
      <c r="J39" s="281"/>
      <c r="K39" s="281"/>
      <c r="L39" s="281"/>
      <c r="M39" s="281"/>
      <c r="N39" s="281"/>
      <c r="O39" s="281"/>
      <c r="P39" s="281"/>
      <c r="Q39" s="281"/>
      <c r="R39" s="281"/>
      <c r="S39" s="281"/>
      <c r="T39" s="281"/>
      <c r="U39" s="281"/>
      <c r="V39" s="281"/>
      <c r="W39" s="281"/>
      <c r="X39" s="281"/>
      <c r="Y39" s="281"/>
      <c r="Z39" s="281"/>
    </row>
    <row r="40" spans="1:26" ht="24.9" customHeight="1" x14ac:dyDescent="0.3">
      <c r="A40" s="281"/>
      <c r="B40" s="912"/>
      <c r="C40" s="915"/>
      <c r="D40" s="918"/>
      <c r="E40" s="921"/>
      <c r="F40" s="359" t="str">
        <f>F14</f>
        <v/>
      </c>
      <c r="G40" s="912" t="str">
        <f>G14</f>
        <v/>
      </c>
      <c r="H40" s="912"/>
      <c r="I40" s="912"/>
      <c r="J40" s="281"/>
      <c r="K40" s="281"/>
      <c r="L40" s="281"/>
      <c r="M40" s="281"/>
      <c r="N40" s="281"/>
      <c r="O40" s="281"/>
      <c r="P40" s="281"/>
      <c r="Q40" s="281"/>
      <c r="R40" s="281"/>
      <c r="S40" s="281"/>
      <c r="T40" s="281"/>
      <c r="U40" s="281"/>
      <c r="V40" s="281"/>
      <c r="W40" s="281"/>
      <c r="X40" s="281"/>
      <c r="Y40" s="281"/>
      <c r="Z40" s="281"/>
    </row>
    <row r="41" spans="1:26" ht="24.9" customHeight="1" x14ac:dyDescent="0.3">
      <c r="A41" s="281"/>
      <c r="B41" s="913"/>
      <c r="C41" s="916"/>
      <c r="D41" s="919"/>
      <c r="E41" s="922"/>
      <c r="F41" s="360" t="str">
        <f>F15</f>
        <v/>
      </c>
      <c r="G41" s="913" t="str">
        <f>G15</f>
        <v/>
      </c>
      <c r="H41" s="913"/>
      <c r="I41" s="913"/>
      <c r="J41" s="281"/>
      <c r="K41" s="281"/>
      <c r="L41" s="281"/>
      <c r="M41" s="281"/>
      <c r="N41" s="281"/>
      <c r="O41" s="281"/>
      <c r="P41" s="281"/>
      <c r="Q41" s="281"/>
      <c r="R41" s="281"/>
      <c r="S41" s="281"/>
      <c r="T41" s="281"/>
      <c r="U41" s="281"/>
      <c r="V41" s="281"/>
      <c r="W41" s="281"/>
      <c r="X41" s="281"/>
      <c r="Y41" s="281"/>
      <c r="Z41" s="281"/>
    </row>
    <row r="42" spans="1:26" ht="24.9" customHeight="1" x14ac:dyDescent="0.3">
      <c r="A42" s="281"/>
      <c r="B42" s="908" t="str">
        <f>B16</f>
        <v>CPS Adjustment Amount</v>
      </c>
      <c r="C42" s="908"/>
      <c r="D42" s="908"/>
      <c r="E42" s="908"/>
      <c r="F42" s="908"/>
      <c r="G42" s="908" t="str">
        <f>G16</f>
        <v/>
      </c>
      <c r="H42" s="908"/>
      <c r="I42" s="908"/>
      <c r="J42" s="281"/>
      <c r="K42" s="281"/>
      <c r="L42" s="281"/>
      <c r="M42" s="281"/>
      <c r="N42" s="281"/>
      <c r="O42" s="281"/>
      <c r="P42" s="281"/>
      <c r="Q42" s="281"/>
      <c r="R42" s="281"/>
      <c r="S42" s="281"/>
      <c r="T42" s="281"/>
      <c r="U42" s="281"/>
      <c r="V42" s="281"/>
      <c r="W42" s="281"/>
      <c r="X42" s="281"/>
      <c r="Y42" s="281"/>
      <c r="Z42" s="281"/>
    </row>
    <row r="43" spans="1:26" x14ac:dyDescent="0.3">
      <c r="A43" s="281"/>
      <c r="B43" s="315"/>
      <c r="C43" s="315"/>
      <c r="D43" s="315"/>
      <c r="E43" s="315"/>
      <c r="F43" s="315"/>
      <c r="G43" s="315"/>
      <c r="H43" s="315"/>
      <c r="I43" s="315"/>
      <c r="J43" s="281"/>
      <c r="K43" s="281"/>
      <c r="L43" s="281"/>
      <c r="M43" s="281"/>
      <c r="N43" s="281"/>
      <c r="O43" s="281"/>
      <c r="P43" s="281"/>
      <c r="Q43" s="281"/>
      <c r="R43" s="281"/>
      <c r="S43" s="281"/>
      <c r="T43" s="281"/>
      <c r="U43" s="281"/>
      <c r="V43" s="281"/>
      <c r="W43" s="281"/>
      <c r="X43" s="281"/>
      <c r="Y43" s="281"/>
      <c r="Z43" s="281"/>
    </row>
    <row r="44" spans="1:26" x14ac:dyDescent="0.3">
      <c r="A44" s="281"/>
      <c r="B44" s="361" t="str">
        <f>B18</f>
        <v>Rs. In words: Zero</v>
      </c>
      <c r="C44" s="315"/>
      <c r="D44" s="315"/>
      <c r="E44" s="315"/>
      <c r="F44" s="315"/>
      <c r="G44" s="315"/>
      <c r="H44" s="315"/>
      <c r="I44" s="315"/>
      <c r="J44" s="281"/>
      <c r="K44" s="281"/>
      <c r="L44" s="281"/>
      <c r="M44" s="281"/>
      <c r="N44" s="281"/>
      <c r="O44" s="281"/>
      <c r="P44" s="281"/>
      <c r="Q44" s="281"/>
      <c r="R44" s="281"/>
      <c r="S44" s="281"/>
      <c r="T44" s="281"/>
      <c r="U44" s="281"/>
      <c r="V44" s="281"/>
      <c r="W44" s="281"/>
      <c r="X44" s="281"/>
      <c r="Y44" s="281"/>
      <c r="Z44" s="281"/>
    </row>
    <row r="45" spans="1:26" x14ac:dyDescent="0.3">
      <c r="A45" s="281"/>
      <c r="B45" s="361"/>
      <c r="C45" s="315"/>
      <c r="D45" s="315"/>
      <c r="E45" s="315"/>
      <c r="F45" s="315"/>
      <c r="G45" s="315"/>
      <c r="H45" s="315"/>
      <c r="I45" s="315"/>
      <c r="J45" s="281"/>
      <c r="K45" s="281"/>
      <c r="L45" s="281"/>
      <c r="M45" s="281"/>
      <c r="N45" s="281"/>
      <c r="O45" s="281"/>
      <c r="P45" s="281"/>
      <c r="Q45" s="281"/>
      <c r="R45" s="281"/>
      <c r="S45" s="281"/>
      <c r="T45" s="281"/>
      <c r="U45" s="281"/>
      <c r="V45" s="281"/>
      <c r="W45" s="281"/>
      <c r="X45" s="281"/>
      <c r="Y45" s="281"/>
      <c r="Z45" s="281"/>
    </row>
    <row r="46" spans="1:26" x14ac:dyDescent="0.3">
      <c r="A46" s="281"/>
      <c r="B46" s="361"/>
      <c r="C46" s="315"/>
      <c r="D46" s="315"/>
      <c r="E46" s="315"/>
      <c r="F46" s="315"/>
      <c r="G46" s="315"/>
      <c r="H46" s="315"/>
      <c r="I46" s="315"/>
      <c r="J46" s="281"/>
      <c r="K46" s="281"/>
      <c r="L46" s="281"/>
      <c r="M46" s="281"/>
      <c r="N46" s="281"/>
      <c r="O46" s="281"/>
      <c r="P46" s="281"/>
      <c r="Q46" s="281"/>
      <c r="R46" s="281"/>
      <c r="S46" s="281"/>
      <c r="T46" s="281"/>
      <c r="U46" s="281"/>
      <c r="V46" s="281"/>
      <c r="W46" s="281"/>
      <c r="X46" s="281"/>
      <c r="Y46" s="281"/>
      <c r="Z46" s="281"/>
    </row>
    <row r="47" spans="1:26" x14ac:dyDescent="0.3">
      <c r="A47" s="281"/>
      <c r="B47" s="315"/>
      <c r="C47" s="315"/>
      <c r="D47" s="315"/>
      <c r="E47" s="315"/>
      <c r="F47" s="315"/>
      <c r="G47" s="315"/>
      <c r="H47" s="315"/>
      <c r="I47" s="315"/>
      <c r="J47" s="281"/>
      <c r="K47" s="281"/>
      <c r="L47" s="281"/>
      <c r="M47" s="281"/>
      <c r="N47" s="281"/>
      <c r="O47" s="281"/>
      <c r="P47" s="281"/>
      <c r="Q47" s="281"/>
      <c r="R47" s="281"/>
      <c r="S47" s="281"/>
      <c r="T47" s="281"/>
      <c r="U47" s="281"/>
      <c r="V47" s="281"/>
      <c r="W47" s="281"/>
      <c r="X47" s="281"/>
      <c r="Y47" s="281"/>
      <c r="Z47" s="281"/>
    </row>
    <row r="48" spans="1:26" x14ac:dyDescent="0.3">
      <c r="A48" s="281"/>
      <c r="B48" s="315"/>
      <c r="C48" s="315"/>
      <c r="D48" s="315"/>
      <c r="E48" s="315"/>
      <c r="F48" s="361" t="s">
        <v>168</v>
      </c>
      <c r="G48" s="315"/>
      <c r="H48" s="315"/>
      <c r="I48" s="315"/>
      <c r="J48" s="281"/>
      <c r="K48" s="281"/>
      <c r="L48" s="281"/>
      <c r="M48" s="281"/>
      <c r="N48" s="281"/>
      <c r="O48" s="281"/>
      <c r="P48" s="281"/>
      <c r="Q48" s="281"/>
      <c r="R48" s="281"/>
      <c r="S48" s="281"/>
      <c r="T48" s="281"/>
      <c r="U48" s="281"/>
      <c r="V48" s="281"/>
      <c r="W48" s="281"/>
      <c r="X48" s="281"/>
      <c r="Y48" s="281"/>
      <c r="Z48" s="281"/>
    </row>
    <row r="49" spans="1:26" x14ac:dyDescent="0.3">
      <c r="A49" s="281"/>
      <c r="B49" s="315"/>
      <c r="C49" s="315"/>
      <c r="D49" s="315"/>
      <c r="E49" s="315"/>
      <c r="F49" s="315"/>
      <c r="G49" s="315"/>
      <c r="H49" s="315"/>
      <c r="I49" s="315"/>
      <c r="J49" s="281"/>
      <c r="K49" s="281"/>
      <c r="L49" s="281"/>
      <c r="M49" s="281"/>
      <c r="N49" s="281"/>
      <c r="O49" s="281"/>
      <c r="P49" s="281"/>
      <c r="Q49" s="281"/>
      <c r="R49" s="281"/>
      <c r="S49" s="281"/>
      <c r="T49" s="281"/>
      <c r="U49" s="281"/>
      <c r="V49" s="281"/>
      <c r="W49" s="281"/>
      <c r="X49" s="281"/>
      <c r="Y49" s="281"/>
      <c r="Z49" s="281"/>
    </row>
    <row r="50" spans="1:26" x14ac:dyDescent="0.3">
      <c r="A50" s="281"/>
      <c r="B50" s="283"/>
      <c r="C50" s="283"/>
      <c r="D50" s="283"/>
      <c r="E50" s="283"/>
      <c r="F50" s="283"/>
      <c r="G50" s="283"/>
      <c r="H50" s="283"/>
      <c r="I50" s="283"/>
      <c r="J50" s="281"/>
      <c r="K50" s="281"/>
      <c r="L50" s="281"/>
      <c r="M50" s="281"/>
      <c r="N50" s="281"/>
      <c r="O50" s="281"/>
      <c r="P50" s="281"/>
      <c r="Q50" s="281"/>
      <c r="R50" s="281"/>
      <c r="S50" s="281"/>
      <c r="T50" s="281"/>
      <c r="U50" s="281"/>
      <c r="V50" s="281"/>
      <c r="W50" s="281"/>
      <c r="X50" s="281"/>
      <c r="Y50" s="281"/>
      <c r="Z50" s="281"/>
    </row>
    <row r="51" spans="1:26" x14ac:dyDescent="0.3">
      <c r="A51" s="281"/>
      <c r="B51" s="283"/>
      <c r="C51" s="283"/>
      <c r="D51" s="283"/>
      <c r="E51" s="283"/>
      <c r="F51" s="283"/>
      <c r="G51" s="283"/>
      <c r="H51" s="283"/>
      <c r="I51" s="283"/>
      <c r="J51" s="281"/>
      <c r="K51" s="281"/>
      <c r="L51" s="281"/>
      <c r="M51" s="281"/>
      <c r="N51" s="281"/>
      <c r="O51" s="281"/>
      <c r="P51" s="281"/>
      <c r="Q51" s="281"/>
      <c r="R51" s="281"/>
      <c r="S51" s="281"/>
      <c r="T51" s="281"/>
      <c r="U51" s="281"/>
      <c r="V51" s="281"/>
      <c r="W51" s="281"/>
      <c r="X51" s="281"/>
      <c r="Y51" s="281"/>
      <c r="Z51" s="281"/>
    </row>
    <row r="52" spans="1:26" x14ac:dyDescent="0.3">
      <c r="A52" s="281"/>
      <c r="B52" s="283"/>
      <c r="C52" s="283"/>
      <c r="D52" s="283"/>
      <c r="E52" s="283"/>
      <c r="F52" s="283"/>
      <c r="G52" s="283"/>
      <c r="H52" s="283"/>
      <c r="I52" s="283"/>
      <c r="J52" s="281"/>
      <c r="K52" s="281"/>
      <c r="L52" s="281"/>
      <c r="M52" s="281"/>
      <c r="N52" s="281"/>
      <c r="O52" s="281"/>
      <c r="P52" s="281"/>
      <c r="Q52" s="281"/>
      <c r="R52" s="281"/>
      <c r="S52" s="281"/>
      <c r="T52" s="281"/>
      <c r="U52" s="281"/>
      <c r="V52" s="281"/>
      <c r="W52" s="281"/>
      <c r="X52" s="281"/>
      <c r="Y52" s="281"/>
      <c r="Z52" s="281"/>
    </row>
    <row r="53" spans="1:26" x14ac:dyDescent="0.3">
      <c r="A53" s="281"/>
      <c r="B53" s="283"/>
      <c r="C53" s="283"/>
      <c r="D53" s="283"/>
      <c r="E53" s="283"/>
      <c r="F53" s="283"/>
      <c r="G53" s="283"/>
      <c r="H53" s="283"/>
      <c r="I53" s="283"/>
      <c r="J53" s="281"/>
      <c r="K53" s="281"/>
      <c r="L53" s="281"/>
      <c r="M53" s="281"/>
      <c r="N53" s="281"/>
      <c r="O53" s="281"/>
      <c r="P53" s="281"/>
      <c r="Q53" s="281"/>
      <c r="R53" s="281"/>
      <c r="S53" s="281"/>
      <c r="T53" s="281"/>
      <c r="U53" s="281"/>
      <c r="V53" s="281"/>
      <c r="W53" s="281"/>
      <c r="X53" s="281"/>
      <c r="Y53" s="281"/>
      <c r="Z53" s="281"/>
    </row>
    <row r="54" spans="1:26" x14ac:dyDescent="0.3">
      <c r="A54" s="281"/>
      <c r="B54" s="283"/>
      <c r="C54" s="283"/>
      <c r="D54" s="283"/>
      <c r="E54" s="283"/>
      <c r="F54" s="283"/>
      <c r="G54" s="283"/>
      <c r="H54" s="283"/>
      <c r="I54" s="283"/>
      <c r="J54" s="281"/>
      <c r="K54" s="281"/>
      <c r="L54" s="281"/>
      <c r="M54" s="281"/>
      <c r="N54" s="281"/>
      <c r="O54" s="281"/>
      <c r="P54" s="281"/>
      <c r="Q54" s="281"/>
      <c r="R54" s="281"/>
      <c r="S54" s="281"/>
      <c r="T54" s="281"/>
      <c r="U54" s="281"/>
      <c r="V54" s="281"/>
      <c r="W54" s="281"/>
      <c r="X54" s="281"/>
      <c r="Y54" s="281"/>
      <c r="Z54" s="281"/>
    </row>
    <row r="55" spans="1:26" x14ac:dyDescent="0.3">
      <c r="A55" s="281"/>
      <c r="B55" s="283"/>
      <c r="C55" s="283"/>
      <c r="D55" s="283"/>
      <c r="E55" s="283"/>
      <c r="F55" s="283"/>
      <c r="G55" s="283"/>
      <c r="H55" s="283"/>
      <c r="I55" s="283"/>
      <c r="J55" s="281"/>
      <c r="K55" s="281"/>
      <c r="L55" s="281"/>
      <c r="M55" s="281"/>
      <c r="N55" s="281"/>
      <c r="O55" s="281"/>
      <c r="P55" s="281"/>
      <c r="Q55" s="281"/>
      <c r="R55" s="281"/>
      <c r="S55" s="281"/>
      <c r="T55" s="281"/>
      <c r="U55" s="281"/>
      <c r="V55" s="281"/>
      <c r="W55" s="281"/>
      <c r="X55" s="281"/>
      <c r="Y55" s="281"/>
      <c r="Z55" s="281"/>
    </row>
    <row r="56" spans="1:26" x14ac:dyDescent="0.3">
      <c r="A56" s="281"/>
      <c r="B56" s="283"/>
      <c r="C56" s="283"/>
      <c r="D56" s="283"/>
      <c r="E56" s="283"/>
      <c r="F56" s="283"/>
      <c r="G56" s="283"/>
      <c r="H56" s="283"/>
      <c r="I56" s="283"/>
      <c r="J56" s="281"/>
      <c r="K56" s="281"/>
      <c r="L56" s="281"/>
      <c r="M56" s="281"/>
      <c r="N56" s="281"/>
      <c r="O56" s="281"/>
      <c r="P56" s="281"/>
      <c r="Q56" s="281"/>
      <c r="R56" s="281"/>
      <c r="S56" s="281"/>
      <c r="T56" s="281"/>
      <c r="U56" s="281"/>
      <c r="V56" s="281"/>
      <c r="W56" s="281"/>
      <c r="X56" s="281"/>
      <c r="Y56" s="281"/>
      <c r="Z56" s="281"/>
    </row>
    <row r="57" spans="1:26" x14ac:dyDescent="0.3">
      <c r="A57" s="281"/>
      <c r="B57" s="281"/>
      <c r="C57" s="281"/>
      <c r="D57" s="281"/>
      <c r="E57" s="281"/>
      <c r="F57" s="281"/>
      <c r="G57" s="281"/>
      <c r="H57" s="281"/>
      <c r="I57" s="281"/>
      <c r="J57" s="281"/>
      <c r="K57" s="281"/>
      <c r="L57" s="281"/>
      <c r="M57" s="281"/>
      <c r="N57" s="281"/>
      <c r="O57" s="281"/>
      <c r="P57" s="281"/>
      <c r="Q57" s="281"/>
      <c r="R57" s="281"/>
      <c r="S57" s="281"/>
      <c r="T57" s="281"/>
      <c r="U57" s="281"/>
      <c r="V57" s="281"/>
      <c r="W57" s="281"/>
      <c r="X57" s="281"/>
      <c r="Y57" s="281"/>
      <c r="Z57" s="281"/>
    </row>
    <row r="58" spans="1:26" x14ac:dyDescent="0.3">
      <c r="A58" s="281"/>
      <c r="B58" s="281"/>
      <c r="C58" s="281"/>
      <c r="D58" s="281"/>
      <c r="E58" s="281"/>
      <c r="F58" s="281"/>
      <c r="G58" s="281"/>
      <c r="H58" s="281"/>
      <c r="I58" s="281"/>
      <c r="J58" s="281"/>
      <c r="K58" s="281"/>
      <c r="L58" s="281"/>
      <c r="M58" s="281"/>
      <c r="N58" s="281"/>
      <c r="O58" s="281"/>
      <c r="P58" s="281"/>
      <c r="Q58" s="281"/>
      <c r="R58" s="281"/>
      <c r="S58" s="281"/>
      <c r="T58" s="281"/>
      <c r="U58" s="281"/>
      <c r="V58" s="281"/>
      <c r="W58" s="281"/>
      <c r="X58" s="281"/>
      <c r="Y58" s="281"/>
      <c r="Z58" s="281"/>
    </row>
    <row r="59" spans="1:26" x14ac:dyDescent="0.3">
      <c r="A59" s="281"/>
      <c r="B59" s="281"/>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row>
    <row r="60" spans="1:26" x14ac:dyDescent="0.3">
      <c r="A60" s="281"/>
      <c r="B60" s="281"/>
      <c r="C60" s="281"/>
      <c r="D60" s="281"/>
      <c r="E60" s="281"/>
      <c r="F60" s="281"/>
      <c r="G60" s="281"/>
      <c r="H60" s="281"/>
      <c r="I60" s="281"/>
      <c r="J60" s="281"/>
      <c r="K60" s="281"/>
      <c r="L60" s="281"/>
      <c r="M60" s="281"/>
      <c r="N60" s="281"/>
      <c r="O60" s="281"/>
      <c r="P60" s="281"/>
      <c r="Q60" s="281"/>
      <c r="R60" s="281"/>
      <c r="S60" s="281"/>
      <c r="T60" s="281"/>
      <c r="U60" s="281"/>
      <c r="V60" s="281"/>
      <c r="W60" s="281"/>
      <c r="X60" s="281"/>
      <c r="Y60" s="281"/>
      <c r="Z60" s="281"/>
    </row>
    <row r="61" spans="1:26" x14ac:dyDescent="0.3">
      <c r="A61" s="281"/>
      <c r="B61" s="281"/>
      <c r="C61" s="281"/>
      <c r="D61" s="281"/>
      <c r="E61" s="281"/>
      <c r="F61" s="281"/>
      <c r="G61" s="281"/>
      <c r="H61" s="281"/>
      <c r="I61" s="281"/>
      <c r="J61" s="281"/>
      <c r="K61" s="281"/>
      <c r="L61" s="281"/>
      <c r="M61" s="281"/>
      <c r="N61" s="281"/>
      <c r="O61" s="281"/>
      <c r="P61" s="281"/>
      <c r="Q61" s="281"/>
      <c r="R61" s="281"/>
      <c r="S61" s="281"/>
      <c r="T61" s="281"/>
      <c r="U61" s="281"/>
      <c r="V61" s="281"/>
      <c r="W61" s="281"/>
      <c r="X61" s="281"/>
      <c r="Y61" s="281"/>
      <c r="Z61" s="281"/>
    </row>
    <row r="62" spans="1:26" x14ac:dyDescent="0.3">
      <c r="A62" s="281"/>
      <c r="B62" s="281"/>
      <c r="C62" s="281"/>
      <c r="D62" s="281"/>
      <c r="E62" s="281"/>
      <c r="F62" s="281"/>
      <c r="G62" s="281"/>
      <c r="H62" s="281"/>
      <c r="I62" s="281"/>
      <c r="J62" s="281"/>
      <c r="K62" s="281"/>
      <c r="L62" s="281"/>
      <c r="M62" s="281"/>
      <c r="N62" s="281"/>
      <c r="O62" s="281"/>
      <c r="P62" s="281"/>
      <c r="Q62" s="281"/>
      <c r="R62" s="281"/>
      <c r="S62" s="281"/>
      <c r="T62" s="281"/>
      <c r="U62" s="281"/>
      <c r="V62" s="281"/>
      <c r="W62" s="281"/>
      <c r="X62" s="281"/>
      <c r="Y62" s="281"/>
      <c r="Z62" s="281"/>
    </row>
    <row r="63" spans="1:26" x14ac:dyDescent="0.3">
      <c r="A63" s="281"/>
      <c r="B63" s="281"/>
      <c r="C63" s="281"/>
      <c r="D63" s="281"/>
      <c r="E63" s="281"/>
      <c r="F63" s="281"/>
      <c r="G63" s="281"/>
      <c r="H63" s="281"/>
      <c r="I63" s="281"/>
      <c r="J63" s="281"/>
      <c r="K63" s="281"/>
      <c r="L63" s="281"/>
      <c r="M63" s="281"/>
      <c r="N63" s="281"/>
      <c r="O63" s="281"/>
      <c r="P63" s="281"/>
      <c r="Q63" s="281"/>
      <c r="R63" s="281"/>
      <c r="S63" s="281"/>
      <c r="T63" s="281"/>
      <c r="U63" s="281"/>
      <c r="V63" s="281"/>
      <c r="W63" s="281"/>
      <c r="X63" s="281"/>
      <c r="Y63" s="281"/>
      <c r="Z63" s="281"/>
    </row>
    <row r="64" spans="1:26" x14ac:dyDescent="0.3">
      <c r="A64" s="281"/>
      <c r="B64" s="281"/>
      <c r="C64" s="281"/>
      <c r="D64" s="281"/>
      <c r="E64" s="281"/>
      <c r="F64" s="281"/>
      <c r="G64" s="281"/>
      <c r="H64" s="281"/>
      <c r="I64" s="281"/>
      <c r="J64" s="281"/>
      <c r="K64" s="281"/>
      <c r="L64" s="281"/>
      <c r="M64" s="281"/>
      <c r="N64" s="281"/>
      <c r="O64" s="281"/>
      <c r="P64" s="281"/>
      <c r="Q64" s="281"/>
      <c r="R64" s="281"/>
      <c r="S64" s="281"/>
      <c r="T64" s="281"/>
      <c r="U64" s="281"/>
      <c r="V64" s="281"/>
      <c r="W64" s="281"/>
      <c r="X64" s="281"/>
      <c r="Y64" s="281"/>
      <c r="Z64" s="281"/>
    </row>
    <row r="65" spans="1:26" x14ac:dyDescent="0.3">
      <c r="A65" s="281"/>
      <c r="B65" s="281"/>
      <c r="C65" s="281"/>
      <c r="D65" s="281"/>
      <c r="E65" s="281"/>
      <c r="F65" s="281"/>
      <c r="G65" s="281"/>
      <c r="H65" s="281"/>
      <c r="I65" s="281"/>
      <c r="J65" s="281"/>
      <c r="K65" s="281"/>
      <c r="L65" s="281"/>
      <c r="M65" s="281"/>
      <c r="N65" s="281"/>
      <c r="O65" s="281"/>
      <c r="P65" s="281"/>
      <c r="Q65" s="281"/>
      <c r="R65" s="281"/>
      <c r="S65" s="281"/>
      <c r="T65" s="281"/>
      <c r="U65" s="281"/>
      <c r="V65" s="281"/>
      <c r="W65" s="281"/>
      <c r="X65" s="281"/>
      <c r="Y65" s="281"/>
      <c r="Z65" s="281"/>
    </row>
    <row r="66" spans="1:26" x14ac:dyDescent="0.3">
      <c r="A66" s="281"/>
      <c r="B66" s="281"/>
      <c r="C66" s="281"/>
      <c r="D66" s="281"/>
      <c r="E66" s="281"/>
      <c r="F66" s="281"/>
      <c r="G66" s="281"/>
      <c r="H66" s="281"/>
      <c r="I66" s="281"/>
      <c r="J66" s="281"/>
      <c r="K66" s="281"/>
      <c r="L66" s="281"/>
      <c r="M66" s="281"/>
      <c r="N66" s="281"/>
      <c r="O66" s="281"/>
      <c r="P66" s="281"/>
      <c r="Q66" s="281"/>
      <c r="R66" s="281"/>
      <c r="S66" s="281"/>
      <c r="T66" s="281"/>
      <c r="U66" s="281"/>
      <c r="V66" s="281"/>
      <c r="W66" s="281"/>
      <c r="X66" s="281"/>
      <c r="Y66" s="281"/>
      <c r="Z66" s="281"/>
    </row>
    <row r="67" spans="1:26" x14ac:dyDescent="0.3">
      <c r="A67" s="281"/>
      <c r="B67" s="281"/>
      <c r="C67" s="281"/>
      <c r="D67" s="281"/>
      <c r="E67" s="281"/>
      <c r="F67" s="281"/>
      <c r="G67" s="281"/>
      <c r="H67" s="281"/>
      <c r="I67" s="281"/>
      <c r="J67" s="281"/>
      <c r="K67" s="281"/>
      <c r="L67" s="281"/>
      <c r="M67" s="281"/>
      <c r="N67" s="281"/>
      <c r="O67" s="281"/>
      <c r="P67" s="281"/>
      <c r="Q67" s="281"/>
      <c r="R67" s="281"/>
      <c r="S67" s="281"/>
      <c r="T67" s="281"/>
      <c r="U67" s="281"/>
      <c r="V67" s="281"/>
      <c r="W67" s="281"/>
      <c r="X67" s="281"/>
      <c r="Y67" s="281"/>
      <c r="Z67" s="281"/>
    </row>
    <row r="68" spans="1:26" x14ac:dyDescent="0.3">
      <c r="A68" s="281"/>
      <c r="B68" s="281"/>
      <c r="C68" s="281"/>
      <c r="D68" s="281"/>
      <c r="E68" s="281"/>
      <c r="F68" s="281"/>
      <c r="G68" s="281"/>
      <c r="H68" s="281"/>
      <c r="I68" s="281"/>
      <c r="J68" s="281"/>
      <c r="K68" s="281"/>
      <c r="L68" s="281"/>
      <c r="M68" s="281"/>
      <c r="N68" s="281"/>
      <c r="O68" s="281"/>
      <c r="P68" s="281"/>
      <c r="Q68" s="281"/>
      <c r="R68" s="281"/>
      <c r="S68" s="281"/>
      <c r="T68" s="281"/>
      <c r="U68" s="281"/>
      <c r="V68" s="281"/>
      <c r="W68" s="281"/>
      <c r="X68" s="281"/>
      <c r="Y68" s="281"/>
      <c r="Z68" s="281"/>
    </row>
    <row r="69" spans="1:26" x14ac:dyDescent="0.3">
      <c r="A69" s="281"/>
      <c r="B69" s="281"/>
      <c r="C69" s="281"/>
      <c r="D69" s="281"/>
      <c r="E69" s="281"/>
      <c r="F69" s="281"/>
      <c r="G69" s="281"/>
      <c r="H69" s="281"/>
      <c r="I69" s="281"/>
      <c r="J69" s="281"/>
      <c r="K69" s="281"/>
      <c r="L69" s="281"/>
      <c r="M69" s="281"/>
      <c r="N69" s="281"/>
      <c r="O69" s="281"/>
      <c r="P69" s="281"/>
      <c r="Q69" s="281"/>
      <c r="R69" s="281"/>
      <c r="S69" s="281"/>
      <c r="T69" s="281"/>
      <c r="U69" s="281"/>
      <c r="V69" s="281"/>
      <c r="W69" s="281"/>
      <c r="X69" s="281"/>
      <c r="Y69" s="281"/>
      <c r="Z69" s="281"/>
    </row>
    <row r="70" spans="1:26" x14ac:dyDescent="0.3">
      <c r="A70" s="281"/>
      <c r="B70" s="281"/>
      <c r="C70" s="281"/>
      <c r="D70" s="281"/>
      <c r="E70" s="281"/>
      <c r="F70" s="281"/>
      <c r="G70" s="281"/>
      <c r="H70" s="281"/>
      <c r="I70" s="281"/>
      <c r="J70" s="281"/>
      <c r="K70" s="281"/>
      <c r="L70" s="281"/>
      <c r="M70" s="281"/>
      <c r="N70" s="281"/>
      <c r="O70" s="281"/>
      <c r="P70" s="281"/>
      <c r="Q70" s="281"/>
      <c r="R70" s="281"/>
      <c r="S70" s="281"/>
      <c r="T70" s="281"/>
      <c r="U70" s="281"/>
      <c r="V70" s="281"/>
      <c r="W70" s="281"/>
      <c r="X70" s="281"/>
      <c r="Y70" s="281"/>
      <c r="Z70" s="281"/>
    </row>
    <row r="71" spans="1:26" x14ac:dyDescent="0.3">
      <c r="A71" s="281"/>
      <c r="B71" s="281"/>
      <c r="C71" s="281"/>
      <c r="D71" s="281"/>
      <c r="E71" s="281"/>
      <c r="F71" s="281"/>
      <c r="G71" s="281"/>
      <c r="H71" s="281"/>
      <c r="I71" s="281"/>
      <c r="J71" s="281"/>
      <c r="K71" s="281"/>
      <c r="L71" s="281"/>
      <c r="M71" s="281"/>
      <c r="N71" s="281"/>
      <c r="O71" s="281"/>
      <c r="P71" s="281"/>
      <c r="Q71" s="281"/>
      <c r="R71" s="281"/>
      <c r="S71" s="281"/>
      <c r="T71" s="281"/>
      <c r="U71" s="281"/>
      <c r="V71" s="281"/>
      <c r="W71" s="281"/>
      <c r="X71" s="281"/>
      <c r="Y71" s="281"/>
      <c r="Z71" s="281"/>
    </row>
    <row r="72" spans="1:26" x14ac:dyDescent="0.3">
      <c r="A72" s="281"/>
      <c r="B72" s="281"/>
      <c r="C72" s="281"/>
      <c r="D72" s="281"/>
      <c r="E72" s="281"/>
      <c r="F72" s="281"/>
      <c r="G72" s="281"/>
      <c r="H72" s="281"/>
      <c r="I72" s="281"/>
      <c r="J72" s="281"/>
      <c r="K72" s="281"/>
      <c r="L72" s="281"/>
      <c r="M72" s="281"/>
      <c r="N72" s="281"/>
      <c r="O72" s="281"/>
      <c r="P72" s="281"/>
      <c r="Q72" s="281"/>
      <c r="R72" s="281"/>
      <c r="S72" s="281"/>
      <c r="T72" s="281"/>
      <c r="U72" s="281"/>
      <c r="V72" s="281"/>
      <c r="W72" s="281"/>
      <c r="X72" s="281"/>
      <c r="Y72" s="281"/>
      <c r="Z72" s="281"/>
    </row>
    <row r="73" spans="1:26" x14ac:dyDescent="0.3">
      <c r="A73" s="281"/>
      <c r="B73" s="281"/>
      <c r="C73" s="281"/>
      <c r="D73" s="281"/>
      <c r="E73" s="281"/>
      <c r="F73" s="281"/>
      <c r="G73" s="281"/>
      <c r="H73" s="281"/>
      <c r="I73" s="281"/>
      <c r="J73" s="281"/>
      <c r="K73" s="281"/>
      <c r="L73" s="281"/>
      <c r="M73" s="281"/>
      <c r="N73" s="281"/>
      <c r="O73" s="281"/>
      <c r="P73" s="281"/>
      <c r="Q73" s="281"/>
      <c r="R73" s="281"/>
      <c r="S73" s="281"/>
      <c r="T73" s="281"/>
      <c r="U73" s="281"/>
      <c r="V73" s="281"/>
      <c r="W73" s="281"/>
      <c r="X73" s="281"/>
      <c r="Y73" s="281"/>
      <c r="Z73" s="281"/>
    </row>
    <row r="74" spans="1:26" x14ac:dyDescent="0.3">
      <c r="A74" s="281"/>
      <c r="B74" s="281"/>
      <c r="C74" s="281"/>
      <c r="D74" s="281"/>
      <c r="E74" s="281"/>
      <c r="F74" s="281"/>
      <c r="G74" s="281"/>
      <c r="H74" s="281"/>
      <c r="I74" s="281"/>
      <c r="J74" s="281"/>
      <c r="K74" s="281"/>
      <c r="L74" s="281"/>
      <c r="M74" s="281"/>
      <c r="N74" s="281"/>
      <c r="O74" s="281"/>
      <c r="P74" s="281"/>
      <c r="Q74" s="281"/>
      <c r="R74" s="281"/>
      <c r="S74" s="281"/>
      <c r="T74" s="281"/>
      <c r="U74" s="281"/>
      <c r="V74" s="281"/>
      <c r="W74" s="281"/>
      <c r="X74" s="281"/>
      <c r="Y74" s="281"/>
      <c r="Z74" s="281"/>
    </row>
    <row r="75" spans="1:26" x14ac:dyDescent="0.3">
      <c r="A75" s="281"/>
      <c r="B75" s="281"/>
      <c r="C75" s="281"/>
      <c r="D75" s="281"/>
      <c r="E75" s="281"/>
      <c r="F75" s="281"/>
      <c r="G75" s="281"/>
      <c r="H75" s="281"/>
      <c r="I75" s="281"/>
      <c r="J75" s="281"/>
      <c r="K75" s="281"/>
      <c r="L75" s="281"/>
      <c r="M75" s="281"/>
      <c r="N75" s="281"/>
      <c r="O75" s="281"/>
      <c r="P75" s="281"/>
      <c r="Q75" s="281"/>
      <c r="R75" s="281"/>
      <c r="S75" s="281"/>
      <c r="T75" s="281"/>
      <c r="U75" s="281"/>
      <c r="V75" s="281"/>
      <c r="W75" s="281"/>
      <c r="X75" s="281"/>
      <c r="Y75" s="281"/>
      <c r="Z75" s="281"/>
    </row>
    <row r="76" spans="1:26" x14ac:dyDescent="0.3">
      <c r="A76" s="281"/>
      <c r="B76" s="281"/>
      <c r="C76" s="281"/>
      <c r="D76" s="281"/>
      <c r="E76" s="281"/>
      <c r="F76" s="281"/>
      <c r="G76" s="281"/>
      <c r="H76" s="281"/>
      <c r="I76" s="281"/>
      <c r="J76" s="281"/>
      <c r="K76" s="281"/>
      <c r="L76" s="281"/>
      <c r="M76" s="281"/>
      <c r="N76" s="281"/>
      <c r="O76" s="281"/>
      <c r="P76" s="281"/>
      <c r="Q76" s="281"/>
      <c r="R76" s="281"/>
      <c r="S76" s="281"/>
      <c r="T76" s="281"/>
      <c r="U76" s="281"/>
      <c r="V76" s="281"/>
      <c r="W76" s="281"/>
      <c r="X76" s="281"/>
      <c r="Y76" s="281"/>
      <c r="Z76" s="281"/>
    </row>
    <row r="77" spans="1:26" x14ac:dyDescent="0.3">
      <c r="A77" s="281"/>
      <c r="B77" s="281"/>
      <c r="C77" s="281"/>
      <c r="D77" s="281"/>
      <c r="E77" s="281"/>
      <c r="F77" s="281"/>
      <c r="G77" s="281"/>
      <c r="H77" s="281"/>
      <c r="I77" s="281"/>
      <c r="J77" s="281"/>
      <c r="K77" s="281"/>
      <c r="L77" s="281"/>
      <c r="M77" s="281"/>
      <c r="N77" s="281"/>
      <c r="O77" s="281"/>
      <c r="P77" s="281"/>
      <c r="Q77" s="281"/>
      <c r="R77" s="281"/>
      <c r="S77" s="281"/>
      <c r="T77" s="281"/>
      <c r="U77" s="281"/>
      <c r="V77" s="281"/>
      <c r="W77" s="281"/>
      <c r="X77" s="281"/>
      <c r="Y77" s="281"/>
      <c r="Z77" s="281"/>
    </row>
    <row r="78" spans="1:26" x14ac:dyDescent="0.3">
      <c r="A78" s="281"/>
      <c r="B78" s="281"/>
      <c r="C78" s="281"/>
      <c r="D78" s="281"/>
      <c r="E78" s="281"/>
      <c r="F78" s="281"/>
      <c r="G78" s="281"/>
      <c r="H78" s="281"/>
      <c r="I78" s="281"/>
      <c r="J78" s="281"/>
      <c r="K78" s="281"/>
      <c r="L78" s="281"/>
      <c r="M78" s="281"/>
      <c r="N78" s="281"/>
      <c r="O78" s="281"/>
      <c r="P78" s="281"/>
      <c r="Q78" s="281"/>
      <c r="R78" s="281"/>
      <c r="S78" s="281"/>
      <c r="T78" s="281"/>
      <c r="U78" s="281"/>
      <c r="V78" s="281"/>
      <c r="W78" s="281"/>
      <c r="X78" s="281"/>
      <c r="Y78" s="281"/>
      <c r="Z78" s="281"/>
    </row>
    <row r="79" spans="1:26" x14ac:dyDescent="0.3">
      <c r="A79" s="281"/>
      <c r="B79" s="281"/>
      <c r="C79" s="281"/>
      <c r="D79" s="281"/>
      <c r="E79" s="281"/>
      <c r="F79" s="281"/>
      <c r="G79" s="281"/>
      <c r="H79" s="281"/>
      <c r="I79" s="281"/>
      <c r="J79" s="281"/>
      <c r="K79" s="281"/>
      <c r="L79" s="281"/>
      <c r="M79" s="281"/>
      <c r="N79" s="281"/>
      <c r="O79" s="281"/>
      <c r="P79" s="281"/>
      <c r="Q79" s="281"/>
      <c r="R79" s="281"/>
      <c r="S79" s="281"/>
      <c r="T79" s="281"/>
      <c r="U79" s="281"/>
      <c r="V79" s="281"/>
      <c r="W79" s="281"/>
      <c r="X79" s="281"/>
      <c r="Y79" s="281"/>
      <c r="Z79" s="281"/>
    </row>
    <row r="80" spans="1:26" x14ac:dyDescent="0.3">
      <c r="A80" s="281"/>
      <c r="B80" s="281"/>
      <c r="C80" s="281"/>
      <c r="D80" s="281"/>
      <c r="E80" s="281"/>
      <c r="F80" s="281"/>
      <c r="G80" s="281"/>
      <c r="H80" s="281"/>
      <c r="I80" s="281"/>
      <c r="J80" s="281"/>
      <c r="K80" s="281"/>
      <c r="L80" s="281"/>
      <c r="M80" s="281"/>
      <c r="N80" s="281"/>
      <c r="O80" s="281"/>
      <c r="P80" s="281"/>
      <c r="Q80" s="281"/>
      <c r="R80" s="281"/>
      <c r="S80" s="281"/>
      <c r="T80" s="281"/>
      <c r="U80" s="281"/>
      <c r="V80" s="281"/>
      <c r="W80" s="281"/>
      <c r="X80" s="281"/>
      <c r="Y80" s="281"/>
      <c r="Z80" s="281"/>
    </row>
    <row r="81" spans="1:26" x14ac:dyDescent="0.3">
      <c r="A81" s="281"/>
      <c r="B81" s="281"/>
      <c r="C81" s="281"/>
      <c r="D81" s="281"/>
      <c r="E81" s="281"/>
      <c r="F81" s="281"/>
      <c r="G81" s="281"/>
      <c r="H81" s="281"/>
      <c r="I81" s="281"/>
      <c r="J81" s="281"/>
      <c r="K81" s="281"/>
      <c r="L81" s="281"/>
      <c r="M81" s="281"/>
      <c r="N81" s="281"/>
      <c r="O81" s="281"/>
      <c r="P81" s="281"/>
      <c r="Q81" s="281"/>
      <c r="R81" s="281"/>
      <c r="S81" s="281"/>
      <c r="T81" s="281"/>
      <c r="U81" s="281"/>
      <c r="V81" s="281"/>
      <c r="W81" s="281"/>
      <c r="X81" s="281"/>
      <c r="Y81" s="281"/>
      <c r="Z81" s="281"/>
    </row>
    <row r="82" spans="1:26" x14ac:dyDescent="0.3">
      <c r="A82" s="281"/>
      <c r="B82" s="281"/>
      <c r="C82" s="281"/>
      <c r="D82" s="281"/>
      <c r="E82" s="281"/>
      <c r="F82" s="281"/>
      <c r="G82" s="281"/>
      <c r="H82" s="281"/>
      <c r="I82" s="281"/>
      <c r="J82" s="281"/>
      <c r="K82" s="281"/>
      <c r="L82" s="281"/>
      <c r="M82" s="281"/>
      <c r="N82" s="281"/>
      <c r="O82" s="281"/>
      <c r="P82" s="281"/>
      <c r="Q82" s="281"/>
      <c r="R82" s="281"/>
      <c r="S82" s="281"/>
      <c r="T82" s="281"/>
      <c r="U82" s="281"/>
      <c r="V82" s="281"/>
      <c r="W82" s="281"/>
      <c r="X82" s="281"/>
      <c r="Y82" s="281"/>
      <c r="Z82" s="281"/>
    </row>
    <row r="83" spans="1:26" x14ac:dyDescent="0.3">
      <c r="A83" s="281"/>
      <c r="B83" s="281"/>
      <c r="C83" s="281"/>
      <c r="D83" s="281"/>
      <c r="E83" s="281"/>
      <c r="F83" s="281"/>
      <c r="G83" s="281"/>
      <c r="H83" s="281"/>
      <c r="I83" s="281"/>
      <c r="J83" s="281"/>
      <c r="K83" s="281"/>
      <c r="L83" s="281"/>
      <c r="M83" s="281"/>
      <c r="N83" s="281"/>
      <c r="O83" s="281"/>
      <c r="P83" s="281"/>
      <c r="Q83" s="281"/>
      <c r="R83" s="281"/>
      <c r="S83" s="281"/>
      <c r="T83" s="281"/>
      <c r="U83" s="281"/>
      <c r="V83" s="281"/>
      <c r="W83" s="281"/>
      <c r="X83" s="281"/>
      <c r="Y83" s="281"/>
      <c r="Z83" s="281"/>
    </row>
    <row r="84" spans="1:26" x14ac:dyDescent="0.3">
      <c r="A84" s="281"/>
      <c r="B84" s="281"/>
      <c r="C84" s="281"/>
      <c r="D84" s="281"/>
      <c r="E84" s="281"/>
      <c r="F84" s="281"/>
      <c r="G84" s="281"/>
      <c r="H84" s="281"/>
      <c r="I84" s="281"/>
      <c r="J84" s="281"/>
      <c r="K84" s="281"/>
      <c r="L84" s="281"/>
      <c r="M84" s="281"/>
      <c r="N84" s="281"/>
      <c r="O84" s="281"/>
      <c r="P84" s="281"/>
      <c r="Q84" s="281"/>
      <c r="R84" s="281"/>
      <c r="S84" s="281"/>
      <c r="T84" s="281"/>
      <c r="U84" s="281"/>
      <c r="V84" s="281"/>
      <c r="W84" s="281"/>
      <c r="X84" s="281"/>
      <c r="Y84" s="281"/>
      <c r="Z84" s="281"/>
    </row>
    <row r="85" spans="1:26" x14ac:dyDescent="0.3">
      <c r="A85" s="281"/>
      <c r="B85" s="281"/>
      <c r="C85" s="281"/>
      <c r="D85" s="281"/>
      <c r="E85" s="281"/>
      <c r="F85" s="281"/>
      <c r="G85" s="281"/>
      <c r="H85" s="281"/>
      <c r="I85" s="281"/>
      <c r="J85" s="281"/>
      <c r="K85" s="281"/>
      <c r="L85" s="281"/>
      <c r="M85" s="281"/>
      <c r="N85" s="281"/>
      <c r="O85" s="281"/>
      <c r="P85" s="281"/>
      <c r="Q85" s="281"/>
      <c r="R85" s="281"/>
      <c r="S85" s="281"/>
      <c r="T85" s="281"/>
      <c r="U85" s="281"/>
      <c r="V85" s="281"/>
      <c r="W85" s="281"/>
      <c r="X85" s="281"/>
      <c r="Y85" s="281"/>
      <c r="Z85" s="281"/>
    </row>
    <row r="86" spans="1:26" x14ac:dyDescent="0.3">
      <c r="A86" s="281"/>
      <c r="B86" s="281"/>
      <c r="C86" s="281"/>
      <c r="D86" s="281"/>
      <c r="E86" s="281"/>
      <c r="F86" s="281"/>
      <c r="G86" s="281"/>
      <c r="H86" s="281"/>
      <c r="I86" s="281"/>
      <c r="J86" s="281"/>
      <c r="K86" s="281"/>
      <c r="L86" s="281"/>
      <c r="M86" s="281"/>
      <c r="N86" s="281"/>
      <c r="O86" s="281"/>
      <c r="P86" s="281"/>
      <c r="Q86" s="281"/>
      <c r="R86" s="281"/>
      <c r="S86" s="281"/>
      <c r="T86" s="281"/>
      <c r="U86" s="281"/>
      <c r="V86" s="281"/>
      <c r="W86" s="281"/>
      <c r="X86" s="281"/>
      <c r="Y86" s="281"/>
      <c r="Z86" s="281"/>
    </row>
    <row r="87" spans="1:26" x14ac:dyDescent="0.3">
      <c r="A87" s="281"/>
      <c r="B87" s="281"/>
      <c r="C87" s="281"/>
      <c r="D87" s="281"/>
      <c r="E87" s="281"/>
      <c r="F87" s="281"/>
      <c r="G87" s="281"/>
      <c r="H87" s="281"/>
      <c r="I87" s="281"/>
      <c r="J87" s="281"/>
      <c r="K87" s="281"/>
      <c r="L87" s="281"/>
      <c r="M87" s="281"/>
      <c r="N87" s="281"/>
      <c r="O87" s="281"/>
      <c r="P87" s="281"/>
      <c r="Q87" s="281"/>
      <c r="R87" s="281"/>
      <c r="S87" s="281"/>
      <c r="T87" s="281"/>
      <c r="U87" s="281"/>
      <c r="V87" s="281"/>
      <c r="W87" s="281"/>
      <c r="X87" s="281"/>
      <c r="Y87" s="281"/>
      <c r="Z87" s="281"/>
    </row>
    <row r="88" spans="1:26" x14ac:dyDescent="0.3">
      <c r="A88" s="281"/>
      <c r="B88" s="281"/>
      <c r="C88" s="281"/>
      <c r="D88" s="281"/>
      <c r="E88" s="281"/>
      <c r="F88" s="281"/>
      <c r="G88" s="281"/>
      <c r="H88" s="281"/>
      <c r="I88" s="281"/>
      <c r="J88" s="281"/>
      <c r="K88" s="281"/>
      <c r="L88" s="281"/>
      <c r="M88" s="281"/>
      <c r="N88" s="281"/>
      <c r="O88" s="281"/>
      <c r="P88" s="281"/>
      <c r="Q88" s="281"/>
      <c r="R88" s="281"/>
      <c r="S88" s="281"/>
      <c r="T88" s="281"/>
      <c r="U88" s="281"/>
      <c r="V88" s="281"/>
      <c r="W88" s="281"/>
      <c r="X88" s="281"/>
      <c r="Y88" s="281"/>
      <c r="Z88" s="281"/>
    </row>
    <row r="89" spans="1:26" x14ac:dyDescent="0.3">
      <c r="A89" s="281"/>
      <c r="B89" s="281"/>
      <c r="C89" s="281"/>
      <c r="D89" s="281"/>
      <c r="E89" s="281"/>
      <c r="F89" s="281"/>
      <c r="G89" s="281"/>
      <c r="H89" s="281"/>
      <c r="I89" s="281"/>
      <c r="J89" s="281"/>
      <c r="K89" s="281"/>
      <c r="L89" s="281"/>
      <c r="M89" s="281"/>
      <c r="N89" s="281"/>
      <c r="O89" s="281"/>
      <c r="P89" s="281"/>
      <c r="Q89" s="281"/>
      <c r="R89" s="281"/>
      <c r="S89" s="281"/>
      <c r="T89" s="281"/>
      <c r="U89" s="281"/>
      <c r="V89" s="281"/>
      <c r="W89" s="281"/>
      <c r="X89" s="281"/>
      <c r="Y89" s="281"/>
      <c r="Z89" s="281"/>
    </row>
    <row r="90" spans="1:26" x14ac:dyDescent="0.3">
      <c r="A90" s="281"/>
      <c r="B90" s="281"/>
      <c r="C90" s="281"/>
      <c r="D90" s="281"/>
      <c r="E90" s="281"/>
      <c r="F90" s="281"/>
      <c r="G90" s="281"/>
      <c r="H90" s="281"/>
      <c r="I90" s="281"/>
      <c r="J90" s="281"/>
      <c r="K90" s="281"/>
      <c r="L90" s="281"/>
      <c r="M90" s="281"/>
      <c r="N90" s="281"/>
      <c r="O90" s="281"/>
      <c r="P90" s="281"/>
      <c r="Q90" s="281"/>
      <c r="R90" s="281"/>
      <c r="S90" s="281"/>
      <c r="T90" s="281"/>
      <c r="U90" s="281"/>
      <c r="V90" s="281"/>
      <c r="W90" s="281"/>
      <c r="X90" s="281"/>
      <c r="Y90" s="281"/>
      <c r="Z90" s="281"/>
    </row>
    <row r="91" spans="1:26" x14ac:dyDescent="0.3">
      <c r="A91" s="281"/>
      <c r="B91" s="281"/>
      <c r="C91" s="281"/>
      <c r="D91" s="281"/>
      <c r="E91" s="281"/>
      <c r="F91" s="281"/>
      <c r="G91" s="281"/>
      <c r="H91" s="281"/>
      <c r="I91" s="281"/>
      <c r="J91" s="281"/>
      <c r="K91" s="281"/>
      <c r="L91" s="281"/>
      <c r="M91" s="281"/>
      <c r="N91" s="281"/>
      <c r="O91" s="281"/>
      <c r="P91" s="281"/>
      <c r="Q91" s="281"/>
      <c r="R91" s="281"/>
      <c r="S91" s="281"/>
      <c r="T91" s="281"/>
      <c r="U91" s="281"/>
      <c r="V91" s="281"/>
      <c r="W91" s="281"/>
      <c r="X91" s="281"/>
      <c r="Y91" s="281"/>
      <c r="Z91" s="281"/>
    </row>
    <row r="92" spans="1:26" x14ac:dyDescent="0.3">
      <c r="A92" s="281"/>
      <c r="B92" s="281"/>
      <c r="C92" s="281"/>
      <c r="D92" s="281"/>
      <c r="E92" s="281"/>
      <c r="F92" s="281"/>
      <c r="G92" s="281"/>
      <c r="H92" s="281"/>
      <c r="I92" s="281"/>
      <c r="J92" s="281"/>
      <c r="K92" s="281"/>
      <c r="L92" s="281"/>
      <c r="M92" s="281"/>
      <c r="N92" s="281"/>
      <c r="O92" s="281"/>
      <c r="P92" s="281"/>
      <c r="Q92" s="281"/>
      <c r="R92" s="281"/>
      <c r="S92" s="281"/>
      <c r="T92" s="281"/>
      <c r="U92" s="281"/>
      <c r="V92" s="281"/>
      <c r="W92" s="281"/>
      <c r="X92" s="281"/>
      <c r="Y92" s="281"/>
      <c r="Z92" s="281"/>
    </row>
    <row r="93" spans="1:26" x14ac:dyDescent="0.3">
      <c r="A93" s="281"/>
      <c r="B93" s="281"/>
      <c r="C93" s="281"/>
      <c r="D93" s="281"/>
      <c r="E93" s="281"/>
      <c r="F93" s="281"/>
      <c r="G93" s="281"/>
      <c r="H93" s="281"/>
      <c r="I93" s="281"/>
      <c r="J93" s="281"/>
      <c r="K93" s="281"/>
      <c r="L93" s="281"/>
      <c r="M93" s="281"/>
      <c r="N93" s="281"/>
      <c r="O93" s="281"/>
      <c r="P93" s="281"/>
      <c r="Q93" s="281"/>
      <c r="R93" s="281"/>
      <c r="S93" s="281"/>
      <c r="T93" s="281"/>
      <c r="U93" s="281"/>
      <c r="V93" s="281"/>
      <c r="W93" s="281"/>
      <c r="X93" s="281"/>
      <c r="Y93" s="281"/>
      <c r="Z93" s="281"/>
    </row>
    <row r="94" spans="1:26" x14ac:dyDescent="0.3">
      <c r="A94" s="281"/>
      <c r="B94" s="281"/>
      <c r="C94" s="281"/>
      <c r="D94" s="281"/>
      <c r="E94" s="281"/>
      <c r="F94" s="281"/>
      <c r="G94" s="281"/>
      <c r="H94" s="281"/>
      <c r="I94" s="281"/>
      <c r="J94" s="281"/>
      <c r="K94" s="281"/>
      <c r="L94" s="281"/>
      <c r="M94" s="281"/>
      <c r="N94" s="281"/>
      <c r="O94" s="281"/>
      <c r="P94" s="281"/>
      <c r="Q94" s="281"/>
      <c r="R94" s="281"/>
      <c r="S94" s="281"/>
      <c r="T94" s="281"/>
      <c r="U94" s="281"/>
      <c r="V94" s="281"/>
      <c r="W94" s="281"/>
      <c r="X94" s="281"/>
      <c r="Y94" s="281"/>
      <c r="Z94" s="281"/>
    </row>
    <row r="95" spans="1:26" x14ac:dyDescent="0.3">
      <c r="A95" s="281"/>
      <c r="B95" s="281"/>
      <c r="C95" s="281"/>
      <c r="D95" s="281"/>
      <c r="E95" s="281"/>
      <c r="F95" s="281"/>
      <c r="G95" s="281"/>
      <c r="H95" s="281"/>
      <c r="I95" s="281"/>
      <c r="J95" s="281"/>
      <c r="K95" s="281"/>
      <c r="L95" s="281"/>
      <c r="M95" s="281"/>
      <c r="N95" s="281"/>
      <c r="O95" s="281"/>
      <c r="P95" s="281"/>
      <c r="Q95" s="281"/>
      <c r="R95" s="281"/>
      <c r="S95" s="281"/>
      <c r="T95" s="281"/>
      <c r="U95" s="281"/>
      <c r="V95" s="281"/>
      <c r="W95" s="281"/>
      <c r="X95" s="281"/>
      <c r="Y95" s="281"/>
      <c r="Z95" s="281"/>
    </row>
    <row r="96" spans="1:26" x14ac:dyDescent="0.3">
      <c r="A96" s="281"/>
      <c r="B96" s="281"/>
      <c r="C96" s="281"/>
      <c r="D96" s="281"/>
      <c r="E96" s="281"/>
      <c r="F96" s="281"/>
      <c r="G96" s="281"/>
      <c r="H96" s="281"/>
      <c r="I96" s="281"/>
      <c r="J96" s="281"/>
      <c r="K96" s="281"/>
      <c r="L96" s="281"/>
      <c r="M96" s="281"/>
      <c r="N96" s="281"/>
      <c r="O96" s="281"/>
      <c r="P96" s="281"/>
      <c r="Q96" s="281"/>
      <c r="R96" s="281"/>
      <c r="S96" s="281"/>
      <c r="T96" s="281"/>
      <c r="U96" s="281"/>
      <c r="V96" s="281"/>
      <c r="W96" s="281"/>
      <c r="X96" s="281"/>
      <c r="Y96" s="281"/>
      <c r="Z96" s="281"/>
    </row>
    <row r="97" spans="1:26" x14ac:dyDescent="0.3">
      <c r="A97" s="281"/>
      <c r="B97" s="281"/>
      <c r="C97" s="281"/>
      <c r="D97" s="281"/>
      <c r="E97" s="281"/>
      <c r="F97" s="281"/>
      <c r="G97" s="281"/>
      <c r="H97" s="281"/>
      <c r="I97" s="281"/>
      <c r="J97" s="281"/>
      <c r="K97" s="281"/>
      <c r="L97" s="281"/>
      <c r="M97" s="281"/>
      <c r="N97" s="281"/>
      <c r="O97" s="281"/>
      <c r="P97" s="281"/>
      <c r="Q97" s="281"/>
      <c r="R97" s="281"/>
      <c r="S97" s="281"/>
      <c r="T97" s="281"/>
      <c r="U97" s="281"/>
      <c r="V97" s="281"/>
      <c r="W97" s="281"/>
      <c r="X97" s="281"/>
      <c r="Y97" s="281"/>
      <c r="Z97" s="281"/>
    </row>
    <row r="98" spans="1:26" x14ac:dyDescent="0.3">
      <c r="A98" s="281"/>
      <c r="B98" s="281"/>
      <c r="C98" s="281"/>
      <c r="D98" s="281"/>
      <c r="E98" s="281"/>
      <c r="F98" s="281"/>
      <c r="G98" s="281"/>
      <c r="H98" s="281"/>
      <c r="I98" s="281"/>
      <c r="J98" s="281"/>
      <c r="K98" s="281"/>
      <c r="L98" s="281"/>
      <c r="M98" s="281"/>
      <c r="N98" s="281"/>
      <c r="O98" s="281"/>
      <c r="P98" s="281"/>
      <c r="Q98" s="281"/>
      <c r="R98" s="281"/>
      <c r="S98" s="281"/>
      <c r="T98" s="281"/>
      <c r="U98" s="281"/>
      <c r="V98" s="281"/>
      <c r="W98" s="281"/>
      <c r="X98" s="281"/>
      <c r="Y98" s="281"/>
      <c r="Z98" s="281"/>
    </row>
    <row r="99" spans="1:26" x14ac:dyDescent="0.3">
      <c r="A99" s="281"/>
      <c r="B99" s="281"/>
      <c r="C99" s="281"/>
      <c r="D99" s="281"/>
      <c r="E99" s="281"/>
      <c r="F99" s="281"/>
      <c r="G99" s="281"/>
      <c r="H99" s="281"/>
      <c r="I99" s="281"/>
      <c r="J99" s="281"/>
      <c r="K99" s="281"/>
      <c r="L99" s="281"/>
      <c r="M99" s="281"/>
      <c r="N99" s="281"/>
      <c r="O99" s="281"/>
      <c r="P99" s="281"/>
      <c r="Q99" s="281"/>
      <c r="R99" s="281"/>
      <c r="S99" s="281"/>
      <c r="T99" s="281"/>
      <c r="U99" s="281"/>
      <c r="V99" s="281"/>
      <c r="W99" s="281"/>
      <c r="X99" s="281"/>
      <c r="Y99" s="281"/>
      <c r="Z99" s="281"/>
    </row>
    <row r="100" spans="1:26" x14ac:dyDescent="0.3">
      <c r="A100" s="281"/>
      <c r="B100" s="281"/>
      <c r="C100" s="281"/>
      <c r="D100" s="281"/>
      <c r="E100" s="281"/>
      <c r="F100" s="281"/>
      <c r="G100" s="281"/>
      <c r="H100" s="281"/>
      <c r="I100" s="281"/>
      <c r="J100" s="281"/>
      <c r="K100" s="281"/>
      <c r="L100" s="281"/>
      <c r="M100" s="281"/>
      <c r="N100" s="281"/>
      <c r="O100" s="281"/>
      <c r="P100" s="281"/>
      <c r="Q100" s="281"/>
      <c r="R100" s="281"/>
      <c r="S100" s="281"/>
      <c r="T100" s="281"/>
      <c r="U100" s="281"/>
      <c r="V100" s="281"/>
      <c r="W100" s="281"/>
      <c r="X100" s="281"/>
      <c r="Y100" s="281"/>
      <c r="Z100" s="281"/>
    </row>
    <row r="101" spans="1:26" x14ac:dyDescent="0.3">
      <c r="A101" s="281"/>
      <c r="B101" s="281"/>
      <c r="C101" s="281"/>
      <c r="D101" s="281"/>
      <c r="E101" s="281"/>
      <c r="F101" s="281"/>
      <c r="G101" s="281"/>
      <c r="H101" s="281"/>
      <c r="I101" s="281"/>
      <c r="J101" s="281"/>
      <c r="K101" s="281"/>
      <c r="L101" s="281"/>
      <c r="M101" s="281"/>
      <c r="N101" s="281"/>
      <c r="O101" s="281"/>
      <c r="P101" s="281"/>
      <c r="Q101" s="281"/>
      <c r="R101" s="281"/>
      <c r="S101" s="281"/>
      <c r="T101" s="281"/>
      <c r="U101" s="281"/>
      <c r="V101" s="281"/>
      <c r="W101" s="281"/>
      <c r="X101" s="281"/>
      <c r="Y101" s="281"/>
      <c r="Z101" s="281"/>
    </row>
    <row r="102" spans="1:26" x14ac:dyDescent="0.3">
      <c r="A102" s="281"/>
      <c r="B102" s="281"/>
      <c r="C102" s="281"/>
      <c r="D102" s="281"/>
      <c r="E102" s="281"/>
      <c r="F102" s="281"/>
      <c r="G102" s="281"/>
      <c r="H102" s="281"/>
      <c r="I102" s="281"/>
      <c r="J102" s="281"/>
      <c r="K102" s="281"/>
      <c r="L102" s="281"/>
      <c r="M102" s="281"/>
      <c r="N102" s="281"/>
      <c r="O102" s="281"/>
      <c r="P102" s="281"/>
      <c r="Q102" s="281"/>
      <c r="R102" s="281"/>
      <c r="S102" s="281"/>
      <c r="T102" s="281"/>
      <c r="U102" s="281"/>
      <c r="V102" s="281"/>
      <c r="W102" s="281"/>
      <c r="X102" s="281"/>
      <c r="Y102" s="281"/>
      <c r="Z102" s="281"/>
    </row>
    <row r="103" spans="1:26" x14ac:dyDescent="0.3">
      <c r="A103" s="281"/>
      <c r="B103" s="281"/>
      <c r="C103" s="281"/>
      <c r="D103" s="281"/>
      <c r="E103" s="281"/>
      <c r="F103" s="281"/>
      <c r="G103" s="281"/>
      <c r="H103" s="281"/>
      <c r="I103" s="281"/>
      <c r="J103" s="281"/>
      <c r="K103" s="281"/>
      <c r="L103" s="281"/>
      <c r="M103" s="281"/>
      <c r="N103" s="281"/>
      <c r="O103" s="281"/>
      <c r="P103" s="281"/>
      <c r="Q103" s="281"/>
      <c r="R103" s="281"/>
      <c r="S103" s="281"/>
      <c r="T103" s="281"/>
      <c r="U103" s="281"/>
      <c r="V103" s="281"/>
      <c r="W103" s="281"/>
      <c r="X103" s="281"/>
      <c r="Y103" s="281"/>
      <c r="Z103" s="281"/>
    </row>
    <row r="104" spans="1:26" x14ac:dyDescent="0.3">
      <c r="A104" s="281"/>
      <c r="B104" s="281"/>
      <c r="C104" s="281"/>
      <c r="D104" s="281"/>
      <c r="E104" s="281"/>
      <c r="F104" s="281"/>
      <c r="G104" s="281"/>
      <c r="H104" s="281"/>
      <c r="I104" s="281"/>
      <c r="J104" s="281"/>
      <c r="K104" s="281"/>
      <c r="L104" s="281"/>
      <c r="M104" s="281"/>
      <c r="N104" s="281"/>
      <c r="O104" s="281"/>
      <c r="P104" s="281"/>
      <c r="Q104" s="281"/>
      <c r="R104" s="281"/>
      <c r="S104" s="281"/>
      <c r="T104" s="281"/>
      <c r="U104" s="281"/>
      <c r="V104" s="281"/>
      <c r="W104" s="281"/>
      <c r="X104" s="281"/>
      <c r="Y104" s="281"/>
      <c r="Z104" s="281"/>
    </row>
    <row r="105" spans="1:26" x14ac:dyDescent="0.3">
      <c r="A105" s="281"/>
      <c r="B105" s="281"/>
      <c r="C105" s="281"/>
      <c r="D105" s="281"/>
      <c r="E105" s="281"/>
      <c r="F105" s="281"/>
      <c r="G105" s="281"/>
      <c r="H105" s="281"/>
      <c r="I105" s="281"/>
      <c r="J105" s="281"/>
      <c r="K105" s="281"/>
      <c r="L105" s="281"/>
      <c r="M105" s="281"/>
      <c r="N105" s="281"/>
      <c r="O105" s="281"/>
      <c r="P105" s="281"/>
      <c r="Q105" s="281"/>
      <c r="R105" s="281"/>
      <c r="S105" s="281"/>
      <c r="T105" s="281"/>
      <c r="U105" s="281"/>
      <c r="V105" s="281"/>
      <c r="W105" s="281"/>
      <c r="X105" s="281"/>
      <c r="Y105" s="281"/>
      <c r="Z105" s="281"/>
    </row>
    <row r="113" customFormat="1" x14ac:dyDescent="0.3"/>
    <row r="114" customFormat="1" x14ac:dyDescent="0.3"/>
    <row r="115" customFormat="1" x14ac:dyDescent="0.3"/>
    <row r="116" customFormat="1" x14ac:dyDescent="0.3"/>
    <row r="117" customFormat="1" x14ac:dyDescent="0.3"/>
    <row r="118" customFormat="1" x14ac:dyDescent="0.3"/>
    <row r="119" customFormat="1" x14ac:dyDescent="0.3"/>
    <row r="120" customFormat="1" x14ac:dyDescent="0.3"/>
    <row r="121" customFormat="1" x14ac:dyDescent="0.3"/>
    <row r="122" customFormat="1" x14ac:dyDescent="0.3"/>
    <row r="123" customFormat="1" x14ac:dyDescent="0.3"/>
    <row r="124" customFormat="1" x14ac:dyDescent="0.3"/>
    <row r="125" customFormat="1" x14ac:dyDescent="0.3"/>
    <row r="126" customFormat="1" x14ac:dyDescent="0.3"/>
    <row r="127" customFormat="1" x14ac:dyDescent="0.3"/>
    <row r="128" customFormat="1" x14ac:dyDescent="0.3"/>
    <row r="129" customFormat="1" x14ac:dyDescent="0.3"/>
    <row r="130" customFormat="1" x14ac:dyDescent="0.3"/>
    <row r="131" customFormat="1" x14ac:dyDescent="0.3"/>
    <row r="132" customFormat="1" x14ac:dyDescent="0.3"/>
    <row r="133" customFormat="1" x14ac:dyDescent="0.3"/>
    <row r="134" customFormat="1" x14ac:dyDescent="0.3"/>
    <row r="135" customFormat="1" x14ac:dyDescent="0.3"/>
    <row r="136" customFormat="1" x14ac:dyDescent="0.3"/>
    <row r="137" customFormat="1" x14ac:dyDescent="0.3"/>
    <row r="138" customFormat="1" x14ac:dyDescent="0.3"/>
    <row r="139" customFormat="1" x14ac:dyDescent="0.3"/>
    <row r="140" customFormat="1" x14ac:dyDescent="0.3"/>
    <row r="141" customFormat="1" x14ac:dyDescent="0.3"/>
    <row r="142" customFormat="1" x14ac:dyDescent="0.3"/>
    <row r="143" customFormat="1" x14ac:dyDescent="0.3"/>
    <row r="144" customFormat="1" x14ac:dyDescent="0.3"/>
    <row r="145" customFormat="1" x14ac:dyDescent="0.3"/>
    <row r="146" customFormat="1" x14ac:dyDescent="0.3"/>
    <row r="147" customFormat="1" x14ac:dyDescent="0.3"/>
    <row r="148" customFormat="1" x14ac:dyDescent="0.3"/>
    <row r="149" customFormat="1" x14ac:dyDescent="0.3"/>
    <row r="150" customFormat="1" x14ac:dyDescent="0.3"/>
    <row r="151" customFormat="1" x14ac:dyDescent="0.3"/>
    <row r="152" customFormat="1" x14ac:dyDescent="0.3"/>
    <row r="153" customFormat="1" x14ac:dyDescent="0.3"/>
    <row r="154" customFormat="1" x14ac:dyDescent="0.3"/>
    <row r="155" customFormat="1" x14ac:dyDescent="0.3"/>
    <row r="156" customFormat="1" x14ac:dyDescent="0.3"/>
    <row r="157" customFormat="1" x14ac:dyDescent="0.3"/>
    <row r="158" customFormat="1" x14ac:dyDescent="0.3"/>
    <row r="159" customFormat="1" x14ac:dyDescent="0.3"/>
    <row r="160" customFormat="1" x14ac:dyDescent="0.3"/>
    <row r="161" customFormat="1" x14ac:dyDescent="0.3"/>
    <row r="162" customFormat="1" x14ac:dyDescent="0.3"/>
    <row r="163" customFormat="1" x14ac:dyDescent="0.3"/>
    <row r="164" customFormat="1" x14ac:dyDescent="0.3"/>
    <row r="165" customFormat="1" x14ac:dyDescent="0.3"/>
    <row r="166" customFormat="1" x14ac:dyDescent="0.3"/>
    <row r="167" customFormat="1" x14ac:dyDescent="0.3"/>
    <row r="168" customFormat="1" x14ac:dyDescent="0.3"/>
    <row r="169" customFormat="1" x14ac:dyDescent="0.3"/>
    <row r="170" customFormat="1" x14ac:dyDescent="0.3"/>
    <row r="171" customFormat="1" x14ac:dyDescent="0.3"/>
    <row r="172" customFormat="1" x14ac:dyDescent="0.3"/>
    <row r="173" customFormat="1" x14ac:dyDescent="0.3"/>
    <row r="174" customFormat="1" x14ac:dyDescent="0.3"/>
    <row r="175" customFormat="1" x14ac:dyDescent="0.3"/>
    <row r="176" customFormat="1" x14ac:dyDescent="0.3"/>
    <row r="177" customFormat="1" x14ac:dyDescent="0.3"/>
    <row r="178" customFormat="1" x14ac:dyDescent="0.3"/>
    <row r="179" customFormat="1" x14ac:dyDescent="0.3"/>
    <row r="180" customFormat="1" x14ac:dyDescent="0.3"/>
    <row r="181" customFormat="1" x14ac:dyDescent="0.3"/>
    <row r="182" customFormat="1" x14ac:dyDescent="0.3"/>
    <row r="183" customFormat="1" x14ac:dyDescent="0.3"/>
    <row r="184" customFormat="1" x14ac:dyDescent="0.3"/>
    <row r="185" customFormat="1" x14ac:dyDescent="0.3"/>
    <row r="186" customFormat="1" x14ac:dyDescent="0.3"/>
    <row r="187" customFormat="1" x14ac:dyDescent="0.3"/>
    <row r="188" customFormat="1" x14ac:dyDescent="0.3"/>
    <row r="189" customFormat="1" x14ac:dyDescent="0.3"/>
    <row r="190" customFormat="1" x14ac:dyDescent="0.3"/>
    <row r="191" customFormat="1" x14ac:dyDescent="0.3"/>
    <row r="192" customFormat="1" x14ac:dyDescent="0.3"/>
    <row r="193" customFormat="1" x14ac:dyDescent="0.3"/>
    <row r="194" customFormat="1" x14ac:dyDescent="0.3"/>
    <row r="195" customFormat="1" x14ac:dyDescent="0.3"/>
    <row r="196" customFormat="1" x14ac:dyDescent="0.3"/>
    <row r="197" customFormat="1" x14ac:dyDescent="0.3"/>
    <row r="198" customFormat="1" x14ac:dyDescent="0.3"/>
    <row r="199" customFormat="1" x14ac:dyDescent="0.3"/>
    <row r="200" customFormat="1" x14ac:dyDescent="0.3"/>
    <row r="201" customFormat="1" x14ac:dyDescent="0.3"/>
    <row r="202" customFormat="1" x14ac:dyDescent="0.3"/>
    <row r="203" customFormat="1" x14ac:dyDescent="0.3"/>
    <row r="204" customFormat="1" x14ac:dyDescent="0.3"/>
    <row r="205" customFormat="1" x14ac:dyDescent="0.3"/>
    <row r="206" customFormat="1" x14ac:dyDescent="0.3"/>
    <row r="207" customFormat="1" x14ac:dyDescent="0.3"/>
    <row r="208" customFormat="1" x14ac:dyDescent="0.3"/>
    <row r="209" customFormat="1" x14ac:dyDescent="0.3"/>
    <row r="210" customFormat="1" x14ac:dyDescent="0.3"/>
    <row r="211" customFormat="1" x14ac:dyDescent="0.3"/>
    <row r="212" customFormat="1" x14ac:dyDescent="0.3"/>
    <row r="213" customFormat="1" x14ac:dyDescent="0.3"/>
    <row r="214" customFormat="1" x14ac:dyDescent="0.3"/>
    <row r="215" customFormat="1" x14ac:dyDescent="0.3"/>
    <row r="216" customFormat="1" x14ac:dyDescent="0.3"/>
    <row r="217" customFormat="1" x14ac:dyDescent="0.3"/>
    <row r="218" customFormat="1" x14ac:dyDescent="0.3"/>
    <row r="219" customFormat="1" x14ac:dyDescent="0.3"/>
    <row r="220" customFormat="1" x14ac:dyDescent="0.3"/>
    <row r="221" customFormat="1" x14ac:dyDescent="0.3"/>
    <row r="222" customFormat="1" x14ac:dyDescent="0.3"/>
    <row r="223" customFormat="1" x14ac:dyDescent="0.3"/>
    <row r="224" customFormat="1" x14ac:dyDescent="0.3"/>
    <row r="225" customFormat="1" x14ac:dyDescent="0.3"/>
    <row r="226" customFormat="1" x14ac:dyDescent="0.3"/>
    <row r="227" customFormat="1" x14ac:dyDescent="0.3"/>
    <row r="228" customFormat="1" x14ac:dyDescent="0.3"/>
    <row r="229" customFormat="1" x14ac:dyDescent="0.3"/>
    <row r="230" customFormat="1" x14ac:dyDescent="0.3"/>
    <row r="231" customFormat="1" x14ac:dyDescent="0.3"/>
    <row r="232" customFormat="1" x14ac:dyDescent="0.3"/>
    <row r="233" customFormat="1" x14ac:dyDescent="0.3"/>
    <row r="234" customFormat="1" x14ac:dyDescent="0.3"/>
    <row r="235" customFormat="1" x14ac:dyDescent="0.3"/>
    <row r="236" customFormat="1" x14ac:dyDescent="0.3"/>
    <row r="237" customFormat="1" x14ac:dyDescent="0.3"/>
    <row r="238" customFormat="1" x14ac:dyDescent="0.3"/>
    <row r="239" customFormat="1" x14ac:dyDescent="0.3"/>
    <row r="240" customFormat="1" x14ac:dyDescent="0.3"/>
    <row r="241" customFormat="1" x14ac:dyDescent="0.3"/>
    <row r="242" customFormat="1" x14ac:dyDescent="0.3"/>
    <row r="243" customFormat="1" x14ac:dyDescent="0.3"/>
    <row r="244" customFormat="1" x14ac:dyDescent="0.3"/>
    <row r="245" customFormat="1" x14ac:dyDescent="0.3"/>
    <row r="246" customFormat="1" x14ac:dyDescent="0.3"/>
    <row r="247" customFormat="1" x14ac:dyDescent="0.3"/>
    <row r="248" customFormat="1" x14ac:dyDescent="0.3"/>
    <row r="249" customFormat="1" x14ac:dyDescent="0.3"/>
    <row r="250" customFormat="1" x14ac:dyDescent="0.3"/>
    <row r="251" customFormat="1" x14ac:dyDescent="0.3"/>
    <row r="252" customFormat="1" x14ac:dyDescent="0.3"/>
    <row r="253" customFormat="1" x14ac:dyDescent="0.3"/>
    <row r="254" customFormat="1" x14ac:dyDescent="0.3"/>
    <row r="255" customFormat="1" x14ac:dyDescent="0.3"/>
    <row r="256" customFormat="1" x14ac:dyDescent="0.3"/>
    <row r="257" customFormat="1" x14ac:dyDescent="0.3"/>
    <row r="258" customFormat="1" x14ac:dyDescent="0.3"/>
    <row r="259" customFormat="1" x14ac:dyDescent="0.3"/>
    <row r="260" customFormat="1" x14ac:dyDescent="0.3"/>
    <row r="261" customFormat="1" x14ac:dyDescent="0.3"/>
    <row r="262" customFormat="1" x14ac:dyDescent="0.3"/>
    <row r="263" customFormat="1" x14ac:dyDescent="0.3"/>
    <row r="264" customFormat="1" x14ac:dyDescent="0.3"/>
    <row r="265" customFormat="1" x14ac:dyDescent="0.3"/>
    <row r="266" customFormat="1" x14ac:dyDescent="0.3"/>
    <row r="267" customFormat="1" x14ac:dyDescent="0.3"/>
    <row r="268" customFormat="1" x14ac:dyDescent="0.3"/>
    <row r="269" customFormat="1" x14ac:dyDescent="0.3"/>
    <row r="270" customFormat="1" x14ac:dyDescent="0.3"/>
    <row r="271" customFormat="1" x14ac:dyDescent="0.3"/>
    <row r="272" customFormat="1" x14ac:dyDescent="0.3"/>
    <row r="273" customFormat="1" x14ac:dyDescent="0.3"/>
    <row r="274" customFormat="1" x14ac:dyDescent="0.3"/>
    <row r="275" customFormat="1" x14ac:dyDescent="0.3"/>
    <row r="276" customFormat="1" x14ac:dyDescent="0.3"/>
    <row r="277" customFormat="1" x14ac:dyDescent="0.3"/>
    <row r="278" customFormat="1" x14ac:dyDescent="0.3"/>
    <row r="279" customFormat="1" x14ac:dyDescent="0.3"/>
    <row r="280" customFormat="1" x14ac:dyDescent="0.3"/>
    <row r="281" customFormat="1" x14ac:dyDescent="0.3"/>
    <row r="282" customFormat="1" x14ac:dyDescent="0.3"/>
    <row r="283" customFormat="1" x14ac:dyDescent="0.3"/>
    <row r="284" customFormat="1" x14ac:dyDescent="0.3"/>
    <row r="285" customFormat="1" x14ac:dyDescent="0.3"/>
    <row r="286" customFormat="1" x14ac:dyDescent="0.3"/>
    <row r="287" customFormat="1" x14ac:dyDescent="0.3"/>
    <row r="288" customFormat="1" x14ac:dyDescent="0.3"/>
    <row r="289" customFormat="1" x14ac:dyDescent="0.3"/>
    <row r="290" customFormat="1" x14ac:dyDescent="0.3"/>
    <row r="291" customFormat="1" x14ac:dyDescent="0.3"/>
    <row r="292" customFormat="1" x14ac:dyDescent="0.3"/>
    <row r="293" customFormat="1" x14ac:dyDescent="0.3"/>
    <row r="294" customFormat="1" x14ac:dyDescent="0.3"/>
    <row r="295" customFormat="1" x14ac:dyDescent="0.3"/>
    <row r="296" customFormat="1" x14ac:dyDescent="0.3"/>
    <row r="297" customFormat="1" x14ac:dyDescent="0.3"/>
    <row r="298" customFormat="1" x14ac:dyDescent="0.3"/>
    <row r="299" customFormat="1" x14ac:dyDescent="0.3"/>
    <row r="300" customFormat="1" x14ac:dyDescent="0.3"/>
    <row r="301" customFormat="1" x14ac:dyDescent="0.3"/>
    <row r="302" customFormat="1" x14ac:dyDescent="0.3"/>
    <row r="303" customFormat="1" x14ac:dyDescent="0.3"/>
    <row r="304" customFormat="1" x14ac:dyDescent="0.3"/>
    <row r="305" customFormat="1" x14ac:dyDescent="0.3"/>
    <row r="306" customFormat="1" x14ac:dyDescent="0.3"/>
    <row r="307" customFormat="1" x14ac:dyDescent="0.3"/>
    <row r="308" customFormat="1" x14ac:dyDescent="0.3"/>
    <row r="309" customFormat="1" x14ac:dyDescent="0.3"/>
    <row r="310" customFormat="1" x14ac:dyDescent="0.3"/>
    <row r="311" customFormat="1" x14ac:dyDescent="0.3"/>
    <row r="312" customFormat="1" x14ac:dyDescent="0.3"/>
    <row r="313" customFormat="1" x14ac:dyDescent="0.3"/>
    <row r="314" customFormat="1" x14ac:dyDescent="0.3"/>
    <row r="315" customFormat="1" x14ac:dyDescent="0.3"/>
    <row r="316" customFormat="1" x14ac:dyDescent="0.3"/>
    <row r="317" customFormat="1" x14ac:dyDescent="0.3"/>
    <row r="318" customFormat="1" x14ac:dyDescent="0.3"/>
    <row r="319" customFormat="1" x14ac:dyDescent="0.3"/>
    <row r="320" customFormat="1" x14ac:dyDescent="0.3"/>
    <row r="321" customFormat="1" x14ac:dyDescent="0.3"/>
    <row r="322" customFormat="1" x14ac:dyDescent="0.3"/>
    <row r="323" customFormat="1" x14ac:dyDescent="0.3"/>
    <row r="324" customFormat="1" x14ac:dyDescent="0.3"/>
    <row r="325" customFormat="1" x14ac:dyDescent="0.3"/>
    <row r="326" customFormat="1" x14ac:dyDescent="0.3"/>
    <row r="327" customFormat="1" x14ac:dyDescent="0.3"/>
    <row r="328" customFormat="1" x14ac:dyDescent="0.3"/>
    <row r="329" customFormat="1" x14ac:dyDescent="0.3"/>
    <row r="330" customFormat="1" x14ac:dyDescent="0.3"/>
    <row r="331" customFormat="1" x14ac:dyDescent="0.3"/>
    <row r="332" customFormat="1" x14ac:dyDescent="0.3"/>
    <row r="333" customFormat="1" x14ac:dyDescent="0.3"/>
    <row r="334" customFormat="1" x14ac:dyDescent="0.3"/>
    <row r="335" customFormat="1" x14ac:dyDescent="0.3"/>
    <row r="336" customFormat="1" x14ac:dyDescent="0.3"/>
    <row r="337" customFormat="1" x14ac:dyDescent="0.3"/>
    <row r="338" customFormat="1" x14ac:dyDescent="0.3"/>
    <row r="339" customFormat="1" x14ac:dyDescent="0.3"/>
    <row r="340" customFormat="1" x14ac:dyDescent="0.3"/>
    <row r="341" customFormat="1" x14ac:dyDescent="0.3"/>
    <row r="342" customFormat="1" x14ac:dyDescent="0.3"/>
    <row r="343" customFormat="1" x14ac:dyDescent="0.3"/>
    <row r="344" customFormat="1" x14ac:dyDescent="0.3"/>
    <row r="345" customFormat="1" x14ac:dyDescent="0.3"/>
    <row r="346" customFormat="1" x14ac:dyDescent="0.3"/>
    <row r="347" customFormat="1" x14ac:dyDescent="0.3"/>
    <row r="348" customFormat="1" x14ac:dyDescent="0.3"/>
    <row r="349" customFormat="1" x14ac:dyDescent="0.3"/>
    <row r="350" customFormat="1" x14ac:dyDescent="0.3"/>
    <row r="351" customFormat="1" x14ac:dyDescent="0.3"/>
    <row r="352" customFormat="1" x14ac:dyDescent="0.3"/>
    <row r="353" customFormat="1" x14ac:dyDescent="0.3"/>
    <row r="354" customFormat="1" x14ac:dyDescent="0.3"/>
    <row r="355" customFormat="1" x14ac:dyDescent="0.3"/>
    <row r="356" customFormat="1" x14ac:dyDescent="0.3"/>
    <row r="357" customFormat="1" x14ac:dyDescent="0.3"/>
    <row r="358" customFormat="1" x14ac:dyDescent="0.3"/>
    <row r="359" customFormat="1" x14ac:dyDescent="0.3"/>
    <row r="360" customFormat="1" x14ac:dyDescent="0.3"/>
    <row r="361" customFormat="1" x14ac:dyDescent="0.3"/>
    <row r="362" customFormat="1" x14ac:dyDescent="0.3"/>
    <row r="363" customFormat="1" x14ac:dyDescent="0.3"/>
  </sheetData>
  <sheetProtection password="E69A" sheet="1" objects="1" scenarios="1" selectLockedCells="1"/>
  <customSheetViews>
    <customSheetView guid="{273071D3-FB9C-4EEE-9E66-E5AF33BB4F07}" showGridLines="0" showRowCol="0">
      <selection activeCell="I19" sqref="I19"/>
      <pageMargins left="0.2" right="0.2" top="0.4" bottom="0.3" header="0.25" footer="0.25"/>
      <printOptions horizontalCentered="1" verticalCentered="1"/>
      <pageSetup paperSize="9" scale="98" orientation="portrait" horizontalDpi="300" verticalDpi="300" r:id="rId1"/>
    </customSheetView>
    <customSheetView guid="{8E5F44A5-282F-4805-BE8E-D8C2603F6F93}" showGridLines="0" showRowCol="0">
      <selection activeCell="I19" sqref="I19"/>
      <pageMargins left="0.2" right="0.2" top="0.4" bottom="0.3" header="0.25" footer="0.25"/>
      <printOptions horizontalCentered="1" verticalCentered="1"/>
      <pageSetup paperSize="9" scale="98" orientation="portrait" horizontalDpi="300" verticalDpi="300" r:id="rId2"/>
    </customSheetView>
    <customSheetView guid="{41A2F7D9-820C-42B6-9554-4F6DCEAAE92D}" showGridLines="0" showRowCol="0">
      <selection activeCell="I9" sqref="I9"/>
      <pageMargins left="0.4" right="0.24" top="0.43" bottom="0.28000000000000003" header="0.32" footer="0.19"/>
      <pageSetup paperSize="9" orientation="portrait" horizontalDpi="300" verticalDpi="300" r:id="rId3"/>
    </customSheetView>
    <customSheetView guid="{E5021683-C8A4-4A05-B358-A7846A6BB2DB}" showGridLines="0" showRowCol="0">
      <selection activeCell="N12" sqref="N12"/>
      <pageMargins left="0.4" right="0.24" top="0.53" bottom="0.34" header="0.4" footer="0.3"/>
      <pageSetup paperSize="9" orientation="portrait" horizontalDpi="300" verticalDpi="300" r:id="rId4"/>
    </customSheetView>
    <customSheetView guid="{404D0739-D685-4D16-97F7-FD0448EBF6FA}" showGridLines="0" showRowCol="0">
      <selection activeCell="M37" sqref="M37"/>
      <pageMargins left="0.56000000000000005" right="0.24" top="0.46" bottom="0.34" header="0.3" footer="0.3"/>
      <pageSetup paperSize="9" orientation="portrait" horizontalDpi="300" verticalDpi="300" r:id="rId5"/>
    </customSheetView>
    <customSheetView guid="{A4554EAF-6521-4F63-ACD6-CAABB50734DB}" showGridLines="0" showRowCol="0">
      <selection activeCell="N12" sqref="N12"/>
      <pageMargins left="0.4" right="0.24" top="0.53" bottom="0.34" header="0.4" footer="0.3"/>
      <pageSetup paperSize="9" orientation="portrait" horizontalDpi="300" verticalDpi="300" r:id="rId6"/>
    </customSheetView>
    <customSheetView guid="{9AC6DA92-C651-431E-B4B1-E1078971B466}" showGridLines="0" showRowCol="0">
      <selection activeCell="N12" sqref="N12"/>
      <pageMargins left="0.4" right="0.24" top="0.53" bottom="0.34" header="0.4" footer="0.3"/>
      <pageSetup paperSize="9" orientation="portrait" horizontalDpi="300" verticalDpi="300" r:id="rId7"/>
    </customSheetView>
    <customSheetView guid="{ABC4C9E3-EC83-4012-B44A-3DB3905ECA7F}" showGridLines="0" showRowCol="0">
      <selection activeCell="K7" sqref="K7"/>
      <pageMargins left="0.4" right="0.24" top="0.43" bottom="0.28000000000000003" header="0.32" footer="0.19"/>
      <pageSetup paperSize="9" orientation="portrait" horizontalDpi="300" verticalDpi="300" r:id="rId8"/>
    </customSheetView>
    <customSheetView guid="{F9CAC060-9643-4698-8DD2-B638981AFFFB}" showGridLines="0" showRowCol="0">
      <selection activeCell="K7" sqref="K7"/>
      <pageMargins left="0.4" right="0.24" top="0.43" bottom="0.28000000000000003" header="0.32" footer="0.19"/>
      <pageSetup paperSize="9" orientation="portrait" horizontalDpi="300" verticalDpi="300" r:id="rId9"/>
    </customSheetView>
  </customSheetViews>
  <mergeCells count="36">
    <mergeCell ref="B2:I3"/>
    <mergeCell ref="B28:I29"/>
    <mergeCell ref="B30:I30"/>
    <mergeCell ref="B31:I31"/>
    <mergeCell ref="E11:E12"/>
    <mergeCell ref="D13:D15"/>
    <mergeCell ref="B4:I4"/>
    <mergeCell ref="B5:I5"/>
    <mergeCell ref="B11:B12"/>
    <mergeCell ref="C11:C12"/>
    <mergeCell ref="D11:D12"/>
    <mergeCell ref="G15:I15"/>
    <mergeCell ref="G16:I16"/>
    <mergeCell ref="B16:F16"/>
    <mergeCell ref="C13:C15"/>
    <mergeCell ref="B37:B38"/>
    <mergeCell ref="C37:C38"/>
    <mergeCell ref="D37:D38"/>
    <mergeCell ref="E37:E38"/>
    <mergeCell ref="B13:B15"/>
    <mergeCell ref="B42:F42"/>
    <mergeCell ref="G42:I42"/>
    <mergeCell ref="G33:I33"/>
    <mergeCell ref="G7:I7"/>
    <mergeCell ref="B39:B41"/>
    <mergeCell ref="C39:C41"/>
    <mergeCell ref="D39:D41"/>
    <mergeCell ref="E39:E41"/>
    <mergeCell ref="F37:I38"/>
    <mergeCell ref="G39:I39"/>
    <mergeCell ref="G40:I40"/>
    <mergeCell ref="G41:I41"/>
    <mergeCell ref="E13:E15"/>
    <mergeCell ref="F11:I12"/>
    <mergeCell ref="G13:I13"/>
    <mergeCell ref="G14:I14"/>
  </mergeCells>
  <printOptions horizontalCentered="1" verticalCentered="1"/>
  <pageMargins left="0.2" right="0.2" top="0.4" bottom="0.3" header="0.25" footer="0.25"/>
  <pageSetup paperSize="9" scale="98" orientation="portrait" horizontalDpi="300" verticalDpi="300" r:id="rId10"/>
  <ignoredErrors>
    <ignoredError sqref="B2:I6 B19:I32 B18:H18 B8:I12 B7:D7 E7:I7 B14:I17 B13:C13 D13:I13 B34:I49 B33:C33 E33:I33" unlockedFormula="1"/>
    <ignoredError sqref="D33" formula="1" unlockedFormula="1"/>
  </ignoredErrors>
  <drawing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20</vt:i4>
      </vt:variant>
    </vt:vector>
  </HeadingPairs>
  <TitlesOfParts>
    <vt:vector size="35" baseType="lpstr">
      <vt:lpstr>DATA</vt:lpstr>
      <vt:lpstr>Proceeding</vt:lpstr>
      <vt:lpstr>Bill</vt:lpstr>
      <vt:lpstr>Request Letter</vt:lpstr>
      <vt:lpstr>SR Entry</vt:lpstr>
      <vt:lpstr>APTC-47</vt:lpstr>
      <vt:lpstr>Back 47</vt:lpstr>
      <vt:lpstr>Parer token &amp; 101</vt:lpstr>
      <vt:lpstr>Annexure 1 &amp;2</vt:lpstr>
      <vt:lpstr>P.Tax</vt:lpstr>
      <vt:lpstr>Sheet1</vt:lpstr>
      <vt:lpstr>47-Budjet</vt:lpstr>
      <vt:lpstr>Beneficiary</vt:lpstr>
      <vt:lpstr>101- Paper token</vt:lpstr>
      <vt:lpstr>CPS</vt:lpstr>
      <vt:lpstr>_A105635</vt:lpstr>
      <vt:lpstr>_A145610</vt:lpstr>
      <vt:lpstr>_A405635</vt:lpstr>
      <vt:lpstr>_A455635</vt:lpstr>
      <vt:lpstr>_A95610</vt:lpstr>
      <vt:lpstr>_azs12</vt:lpstr>
      <vt:lpstr>_kkp5</vt:lpstr>
      <vt:lpstr>'101- Paper token'!Print_Area</vt:lpstr>
      <vt:lpstr>'47-Budjet'!Print_Area</vt:lpstr>
      <vt:lpstr>'APTC-47'!Print_Area</vt:lpstr>
      <vt:lpstr>Beneficiary!Print_Area</vt:lpstr>
      <vt:lpstr>Bill!Print_Area</vt:lpstr>
      <vt:lpstr>CPS!Print_Area</vt:lpstr>
      <vt:lpstr>Proceeding!Print_Area</vt:lpstr>
      <vt:lpstr>'Request Letter'!Print_Area</vt:lpstr>
      <vt:lpstr>'SR Entry'!Print_Area</vt:lpstr>
      <vt:lpstr>yxz45</vt:lpstr>
      <vt:lpstr>yyy12</vt:lpstr>
      <vt:lpstr>zyp2</vt:lpstr>
      <vt:lpstr>zyx1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 Pc</dc:creator>
  <cp:lastModifiedBy>Ramanjaneyulu C</cp:lastModifiedBy>
  <cp:lastPrinted>2025-08-03T12:30:59Z</cp:lastPrinted>
  <dcterms:created xsi:type="dcterms:W3CDTF">2012-03-08T10:08:09Z</dcterms:created>
  <dcterms:modified xsi:type="dcterms:W3CDTF">2025-08-03T13:11:57Z</dcterms:modified>
</cp:coreProperties>
</file>