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raman\OneDrive\Desktop\"/>
    </mc:Choice>
  </mc:AlternateContent>
  <xr:revisionPtr revIDLastSave="0" documentId="13_ncr:1_{20BE882C-C841-4233-ADED-F05023516F82}" xr6:coauthVersionLast="47" xr6:coauthVersionMax="47" xr10:uidLastSave="{00000000-0000-0000-0000-000000000000}"/>
  <workbookProtection workbookAlgorithmName="SHA-512" workbookHashValue="R7xrWGYDfvGOXbUx+QuW3MGGrBCen+oU6CtSBarK7kejxL7NrZ8yQdK7B23c98rVHvkRASRcNKdladHhRRwJ1g==" workbookSaltValue="99b9TBQcTi655/Hg0QVWNA==" workbookSpinCount="100000" lockStructure="1"/>
  <bookViews>
    <workbookView xWindow="0" yWindow="0" windowWidth="23040" windowHeight="12240" xr2:uid="{00000000-000D-0000-FFFF-FFFF00000000}"/>
  </bookViews>
  <sheets>
    <sheet name="DATA" sheetId="1" r:id="rId1"/>
    <sheet name="Proceeding" sheetId="2" r:id="rId2"/>
    <sheet name="Bill" sheetId="3" r:id="rId3"/>
    <sheet name="SR Entry" sheetId="4" r:id="rId4"/>
  </sheets>
  <externalReferences>
    <externalReference r:id="rId5"/>
  </externalReferences>
  <definedNames>
    <definedName name="_xlnm._FilterDatabase" localSheetId="2" hidden="1">Bill!$T$5:$T$13</definedName>
    <definedName name="_xlnm.Print_Area" localSheetId="2">Bill!$B$2:$S$24</definedName>
    <definedName name="_xlnm.Print_Area" localSheetId="1">Proceeding!$B$2:$L$47</definedName>
    <definedName name="_xlnm.Print_Area" localSheetId="3">'SR Entry'!$B$2:$K$18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4" i="2" l="1"/>
  <c r="C4" i="2"/>
  <c r="C20" i="1"/>
  <c r="AZ113" i="1"/>
  <c r="AY113" i="1"/>
  <c r="AX113" i="1" s="1"/>
  <c r="BC115" i="1" l="1"/>
  <c r="AY120" i="1"/>
  <c r="BJ140" i="1"/>
  <c r="S6" i="3"/>
  <c r="BJ132" i="1"/>
  <c r="AN145" i="1"/>
  <c r="AL132" i="1"/>
  <c r="AK132" i="1"/>
  <c r="D11" i="2"/>
  <c r="AO116" i="1"/>
  <c r="AM117" i="1"/>
  <c r="BI129" i="1" s="1"/>
  <c r="BI130" i="1" s="1"/>
  <c r="AN117" i="1"/>
  <c r="AN118" i="1" s="1"/>
  <c r="AR120" i="1"/>
  <c r="AQ121" i="1" s="1"/>
  <c r="AZ120" i="1"/>
  <c r="BA120" i="1" s="1"/>
  <c r="AZ121" i="1"/>
  <c r="AY117" i="1" s="1"/>
  <c r="AI122" i="1"/>
  <c r="AK123" i="1"/>
  <c r="AR151" i="1" s="1"/>
  <c r="AI126" i="1"/>
  <c r="AJ128" i="1"/>
  <c r="AK128" i="1"/>
  <c r="AZ128" i="1"/>
  <c r="AZ127" i="1" s="1"/>
  <c r="AI140" i="1"/>
  <c r="AJ140" i="1" s="1"/>
  <c r="AK143" i="1"/>
  <c r="AK144" i="1"/>
  <c r="AM144" i="1"/>
  <c r="AR153" i="1"/>
  <c r="AI159" i="1"/>
  <c r="AI157" i="1" s="1"/>
  <c r="AQ176" i="1"/>
  <c r="AQ198" i="1" s="1"/>
  <c r="AQ215" i="1" s="1"/>
  <c r="AX178" i="1"/>
  <c r="AX200" i="1" s="1"/>
  <c r="AX217" i="1" s="1"/>
  <c r="X183" i="1"/>
  <c r="AI228" i="1" s="1"/>
  <c r="AK250" i="1" s="1"/>
  <c r="AJ199" i="1"/>
  <c r="AR152" i="1" s="1"/>
  <c r="AQ199" i="1"/>
  <c r="AQ216" i="1" s="1"/>
  <c r="AJ200" i="1"/>
  <c r="AR145" i="1" s="1"/>
  <c r="AJ201" i="1"/>
  <c r="AR146" i="1" s="1"/>
  <c r="AJ202" i="1"/>
  <c r="AR143" i="1" s="1"/>
  <c r="AJ203" i="1"/>
  <c r="AR144" i="1" s="1"/>
  <c r="AG212" i="1"/>
  <c r="AR149" i="1" s="1"/>
  <c r="BB212" i="1" s="1"/>
  <c r="BC212" i="1" s="1"/>
  <c r="AI224" i="1"/>
  <c r="AI223" i="1" s="1"/>
  <c r="AI225" i="1" s="1"/>
  <c r="AJ224" i="1"/>
  <c r="AH245" i="1"/>
  <c r="U38" i="4"/>
  <c r="U36" i="4"/>
  <c r="B2" i="4"/>
  <c r="BA212" i="1" l="1"/>
  <c r="BC213" i="1" s="1"/>
  <c r="BD213" i="1" s="1"/>
  <c r="AX119" i="1"/>
  <c r="BC114" i="1"/>
  <c r="BD114" i="1" s="1"/>
  <c r="AR147" i="1"/>
  <c r="AJ159" i="1"/>
  <c r="AJ160" i="1" s="1"/>
  <c r="AM119" i="1"/>
  <c r="BC116" i="1" s="1"/>
  <c r="AR121" i="1"/>
  <c r="AR122" i="1" s="1"/>
  <c r="AP120" i="1"/>
  <c r="AJ226" i="1"/>
  <c r="AH246" i="1"/>
  <c r="AI253" i="1" s="1"/>
  <c r="AI226" i="1"/>
  <c r="AK248" i="1" s="1"/>
  <c r="AX181" i="1" s="1"/>
  <c r="AX203" i="1" s="1"/>
  <c r="AX220" i="1" s="1"/>
  <c r="AJ227" i="1"/>
  <c r="AK140" i="1"/>
  <c r="AL140" i="1" s="1"/>
  <c r="AM140" i="1" s="1"/>
  <c r="AN140" i="1" s="1"/>
  <c r="AM260" i="1"/>
  <c r="AJ139" i="1"/>
  <c r="AK139" i="1" s="1"/>
  <c r="AJ228" i="1"/>
  <c r="AQ130" i="1"/>
  <c r="AI227" i="1"/>
  <c r="AK249" i="1" s="1"/>
  <c r="AX207" i="1" s="1"/>
  <c r="AI156" i="1"/>
  <c r="AI155" i="1"/>
  <c r="AJ157" i="1"/>
  <c r="AK157" i="1" s="1"/>
  <c r="AS121" i="1"/>
  <c r="AT121" i="1" s="1"/>
  <c r="AU121" i="1" s="1"/>
  <c r="AM112" i="1"/>
  <c r="AN112" i="1" s="1"/>
  <c r="AR148" i="1"/>
  <c r="I34" i="2"/>
  <c r="BA123" i="1" l="1"/>
  <c r="J36" i="2"/>
  <c r="BA121" i="1"/>
  <c r="BF234" i="1"/>
  <c r="BA177" i="1"/>
  <c r="AQ122" i="1"/>
  <c r="AQ123" i="1" s="1"/>
  <c r="AQ124" i="1" s="1"/>
  <c r="AQ125" i="1" s="1"/>
  <c r="AQ126" i="1" s="1"/>
  <c r="AQ127" i="1" s="1"/>
  <c r="AQ128" i="1" s="1"/>
  <c r="AQ129" i="1" s="1"/>
  <c r="BO253" i="1"/>
  <c r="AZ208" i="1"/>
  <c r="BA182" i="1"/>
  <c r="AY181" i="1"/>
  <c r="AX206" i="1"/>
  <c r="AX223" i="1" s="1"/>
  <c r="AZ224" i="1" s="1"/>
  <c r="AI254" i="1"/>
  <c r="AP130" i="1" s="1"/>
  <c r="AW129" i="1" s="1"/>
  <c r="AL157" i="1"/>
  <c r="AL156" i="1" s="1"/>
  <c r="AN120" i="1"/>
  <c r="AN121" i="1" s="1"/>
  <c r="AN131" i="1" s="1"/>
  <c r="AM121" i="1"/>
  <c r="AL121" i="1" s="1"/>
  <c r="AM120" i="1"/>
  <c r="AO120" i="1"/>
  <c r="AP117" i="1" s="1"/>
  <c r="AN119" i="1"/>
  <c r="AO130" i="1"/>
  <c r="AJ249" i="1"/>
  <c r="AX211" i="1"/>
  <c r="AX227" i="1" s="1"/>
  <c r="AZ205" i="1" s="1"/>
  <c r="AX224" i="1"/>
  <c r="AX129" i="1"/>
  <c r="AK155" i="1"/>
  <c r="AK156" i="1"/>
  <c r="AJ155" i="1"/>
  <c r="AJ156" i="1"/>
  <c r="AX177" i="1"/>
  <c r="BA178" i="1" s="1"/>
  <c r="AX179" i="1"/>
  <c r="C34" i="2"/>
  <c r="D34" i="2"/>
  <c r="C14" i="4" s="1"/>
  <c r="AV249" i="1" l="1"/>
  <c r="BD116" i="1"/>
  <c r="AY118" i="1"/>
  <c r="BB121" i="1" s="1"/>
  <c r="BC121" i="1" s="1"/>
  <c r="AZ118" i="1"/>
  <c r="AZ119" i="1"/>
  <c r="AZ228" i="1"/>
  <c r="AW127" i="1"/>
  <c r="AK121" i="1"/>
  <c r="AL155" i="1"/>
  <c r="AX176" i="1"/>
  <c r="BE244" i="1"/>
  <c r="BE245" i="1" s="1"/>
  <c r="BF233" i="1"/>
  <c r="AV244" i="1"/>
  <c r="AV245" i="1" s="1"/>
  <c r="AZ183" i="1"/>
  <c r="AX201" i="1"/>
  <c r="BA180" i="1"/>
  <c r="AJ248" i="1"/>
  <c r="AJ250" i="1" s="1"/>
  <c r="AI255" i="1" s="1"/>
  <c r="AI256" i="1" s="1"/>
  <c r="AJ256" i="1" s="1"/>
  <c r="AJ257" i="1" s="1"/>
  <c r="AP118" i="1"/>
  <c r="AP119" i="1" s="1"/>
  <c r="AX199" i="1"/>
  <c r="AX216" i="1" s="1"/>
  <c r="AO119" i="1"/>
  <c r="AM122" i="1"/>
  <c r="BE249" i="1"/>
  <c r="H45" i="2"/>
  <c r="H44" i="2"/>
  <c r="D36" i="2"/>
  <c r="D16" i="4" s="1"/>
  <c r="D28" i="2"/>
  <c r="C8" i="4" s="1"/>
  <c r="B2" i="2"/>
  <c r="B3" i="2"/>
  <c r="D27" i="2"/>
  <c r="C7" i="4" s="1"/>
  <c r="AY116" i="1" l="1"/>
  <c r="AY115" i="1" s="1"/>
  <c r="BA119" i="1"/>
  <c r="AY119" i="1" s="1"/>
  <c r="BD115" i="1"/>
  <c r="AQ179" i="1"/>
  <c r="AX198" i="1"/>
  <c r="AQ181" i="1"/>
  <c r="AX183" i="1"/>
  <c r="AQ203" i="1"/>
  <c r="BB199" i="1"/>
  <c r="AM245" i="1"/>
  <c r="BO244" i="1" s="1"/>
  <c r="AM123" i="1"/>
  <c r="AN123" i="1" s="1"/>
  <c r="AN122" i="1"/>
  <c r="AW128" i="1"/>
  <c r="AQ132" i="1" s="1"/>
  <c r="AS132" i="1" s="1"/>
  <c r="AX128" i="1"/>
  <c r="AV132" i="1" s="1"/>
  <c r="AW132" i="1" s="1"/>
  <c r="AT123" i="1"/>
  <c r="AX218" i="1"/>
  <c r="AX205" i="1"/>
  <c r="AX222" i="1" s="1"/>
  <c r="B2" i="3"/>
  <c r="C6" i="2"/>
  <c r="C38" i="2"/>
  <c r="BF231" i="1" l="1"/>
  <c r="AK243" i="1"/>
  <c r="BB123" i="1"/>
  <c r="AX212" i="1"/>
  <c r="J16" i="4" s="1"/>
  <c r="AZ122" i="1"/>
  <c r="BA122" i="1" s="1"/>
  <c r="BF230" i="1"/>
  <c r="AM124" i="1"/>
  <c r="AN124" i="1" s="1"/>
  <c r="AQ220" i="1"/>
  <c r="BA181" i="1"/>
  <c r="AX132" i="1"/>
  <c r="BI132" i="1"/>
  <c r="BA132" i="1"/>
  <c r="AT126" i="1"/>
  <c r="AU126" i="1" s="1"/>
  <c r="AN134" i="1" s="1"/>
  <c r="AO135" i="1" s="1"/>
  <c r="AT125" i="1"/>
  <c r="AU125" i="1" s="1"/>
  <c r="AN133" i="1" s="1"/>
  <c r="AO134" i="1" s="1"/>
  <c r="AT129" i="1"/>
  <c r="AU129" i="1" s="1"/>
  <c r="AN137" i="1" s="1"/>
  <c r="AO138" i="1" s="1"/>
  <c r="AT130" i="1"/>
  <c r="AU130" i="1" s="1"/>
  <c r="AN138" i="1" s="1"/>
  <c r="AO139" i="1" s="1"/>
  <c r="AT124" i="1"/>
  <c r="AU124" i="1" s="1"/>
  <c r="AN132" i="1" s="1"/>
  <c r="AO133" i="1" s="1"/>
  <c r="AT127" i="1"/>
  <c r="AU127" i="1" s="1"/>
  <c r="AU123" i="1"/>
  <c r="AO132" i="1" s="1"/>
  <c r="C6" i="3" s="1"/>
  <c r="AT128" i="1"/>
  <c r="AU128" i="1" s="1"/>
  <c r="AN136" i="1" s="1"/>
  <c r="AO137" i="1" s="1"/>
  <c r="AQ201" i="1"/>
  <c r="AQ218" i="1" s="1"/>
  <c r="AX213" i="1"/>
  <c r="AX215" i="1"/>
  <c r="AQ210" i="1"/>
  <c r="AQ226" i="1" s="1"/>
  <c r="AZ226" i="1" s="1"/>
  <c r="AZ203" i="1" s="1"/>
  <c r="D29" i="2"/>
  <c r="C9" i="4" s="1"/>
  <c r="J30" i="2"/>
  <c r="J10" i="4" s="1"/>
  <c r="D25" i="2"/>
  <c r="B5" i="4" s="1"/>
  <c r="J31" i="2"/>
  <c r="J11" i="4" s="1"/>
  <c r="D33" i="2"/>
  <c r="C13" i="4" s="1"/>
  <c r="J32" i="2"/>
  <c r="J12" i="4" s="1"/>
  <c r="J34" i="2"/>
  <c r="J14" i="4" s="1"/>
  <c r="J29" i="2"/>
  <c r="J9" i="4" s="1"/>
  <c r="H6" i="3"/>
  <c r="AZ235" i="1" l="1"/>
  <c r="J28" i="2" s="1"/>
  <c r="J8" i="4" s="1"/>
  <c r="J33" i="2"/>
  <c r="J13" i="4" s="1"/>
  <c r="AX228" i="1"/>
  <c r="BA117" i="1"/>
  <c r="AZ212" i="1"/>
  <c r="AQ206" i="1"/>
  <c r="AQ223" i="1" s="1"/>
  <c r="AM125" i="1"/>
  <c r="AM126" i="1" s="1"/>
  <c r="AN135" i="1"/>
  <c r="AO136" i="1" s="1"/>
  <c r="BJ133" i="1"/>
  <c r="S7" i="3" s="1"/>
  <c r="AR139" i="1"/>
  <c r="BJ139" i="1"/>
  <c r="AW139" i="1"/>
  <c r="BJ138" i="1"/>
  <c r="S12" i="3" s="1"/>
  <c r="BJ134" i="1"/>
  <c r="S8" i="3" s="1"/>
  <c r="BJ135" i="1"/>
  <c r="S9" i="3" s="1"/>
  <c r="BJ137" i="1"/>
  <c r="S11" i="3" s="1"/>
  <c r="C7" i="3"/>
  <c r="AY132" i="1"/>
  <c r="AZ132" i="1" s="1"/>
  <c r="AT139" i="1"/>
  <c r="AU139" i="1" s="1"/>
  <c r="BB139" i="1"/>
  <c r="BC139" i="1"/>
  <c r="BE139" i="1"/>
  <c r="AV139" i="1"/>
  <c r="BD139" i="1"/>
  <c r="AQ139" i="1"/>
  <c r="AY139" i="1"/>
  <c r="AZ139" i="1" s="1"/>
  <c r="AX139" i="1"/>
  <c r="BA139" i="1"/>
  <c r="BF139" i="1"/>
  <c r="AS139" i="1"/>
  <c r="AQ138" i="1"/>
  <c r="AS138" i="1" s="1"/>
  <c r="BH138" i="1"/>
  <c r="BI138" i="1"/>
  <c r="AV138" i="1"/>
  <c r="AX138" i="1"/>
  <c r="AQ134" i="1"/>
  <c r="BH134" i="1" s="1"/>
  <c r="AV134" i="1"/>
  <c r="BI134" i="1" s="1"/>
  <c r="AV135" i="1"/>
  <c r="AX135" i="1" s="1"/>
  <c r="AQ135" i="1"/>
  <c r="BH135" i="1" s="1"/>
  <c r="AV137" i="1"/>
  <c r="BI137" i="1" s="1"/>
  <c r="AQ137" i="1"/>
  <c r="BH137" i="1" s="1"/>
  <c r="AR132" i="1"/>
  <c r="BH132" i="1"/>
  <c r="AX229" i="1"/>
  <c r="AQ205" i="1"/>
  <c r="AQ222" i="1" s="1"/>
  <c r="AX208" i="1"/>
  <c r="AV133" i="1"/>
  <c r="AQ133" i="1"/>
  <c r="AR133" i="1" s="1"/>
  <c r="AR134" i="1" s="1"/>
  <c r="AR135" i="1" s="1"/>
  <c r="J27" i="2"/>
  <c r="J7" i="4" s="1"/>
  <c r="C17" i="2"/>
  <c r="J6" i="3"/>
  <c r="BC138" i="1" l="1"/>
  <c r="BA138" i="1"/>
  <c r="AZ223" i="1"/>
  <c r="BA179" i="1"/>
  <c r="D31" i="2" s="1"/>
  <c r="C11" i="4" s="1"/>
  <c r="AX137" i="1"/>
  <c r="B4" i="4"/>
  <c r="AN125" i="1"/>
  <c r="AZ209" i="1"/>
  <c r="AU155" i="1" s="1"/>
  <c r="AJ255" i="1"/>
  <c r="AM249" i="1" s="1"/>
  <c r="BO249" i="1" s="1"/>
  <c r="BJ136" i="1"/>
  <c r="S10" i="3" s="1"/>
  <c r="AV136" i="1"/>
  <c r="AX136" i="1" s="1"/>
  <c r="AQ136" i="1"/>
  <c r="BA137" i="1"/>
  <c r="AR136" i="1"/>
  <c r="AR137" i="1" s="1"/>
  <c r="AR138" i="1" s="1"/>
  <c r="AT138" i="1" s="1"/>
  <c r="AS137" i="1"/>
  <c r="AW133" i="1"/>
  <c r="AW134" i="1" s="1"/>
  <c r="AW135" i="1" s="1"/>
  <c r="AW136" i="1" s="1"/>
  <c r="BA134" i="1"/>
  <c r="AS134" i="1"/>
  <c r="AT134" i="1" s="1"/>
  <c r="E7" i="3"/>
  <c r="AX134" i="1"/>
  <c r="BI135" i="1"/>
  <c r="AS135" i="1"/>
  <c r="BC135" i="1" s="1"/>
  <c r="BA135" i="1"/>
  <c r="BH133" i="1"/>
  <c r="AT132" i="1"/>
  <c r="BD132" i="1" s="1"/>
  <c r="BA133" i="1"/>
  <c r="BI133" i="1"/>
  <c r="AX133" i="1"/>
  <c r="AS133" i="1"/>
  <c r="BC132" i="1"/>
  <c r="BB132" i="1"/>
  <c r="AN126" i="1"/>
  <c r="AM127" i="1"/>
  <c r="D30" i="2"/>
  <c r="C10" i="4" s="1"/>
  <c r="C8" i="3"/>
  <c r="D32" i="2"/>
  <c r="C12" i="4" s="1"/>
  <c r="D6" i="3"/>
  <c r="R6" i="3" s="1"/>
  <c r="I6" i="3"/>
  <c r="K6" i="3" s="1"/>
  <c r="AU138" i="1" l="1"/>
  <c r="BC137" i="1"/>
  <c r="BB136" i="1"/>
  <c r="BA136" i="1"/>
  <c r="BA141" i="1" s="1"/>
  <c r="AV141" i="1"/>
  <c r="AQ141" i="1"/>
  <c r="BH136" i="1"/>
  <c r="BI136" i="1"/>
  <c r="AS136" i="1"/>
  <c r="BC136" i="1" s="1"/>
  <c r="AY134" i="1"/>
  <c r="AZ134" i="1" s="1"/>
  <c r="AT137" i="1"/>
  <c r="AY136" i="1"/>
  <c r="AZ136" i="1" s="1"/>
  <c r="AW137" i="1"/>
  <c r="BB135" i="1"/>
  <c r="AY135" i="1"/>
  <c r="AZ135" i="1" s="1"/>
  <c r="BC134" i="1"/>
  <c r="BB133" i="1"/>
  <c r="BB134" i="1"/>
  <c r="AX141" i="1"/>
  <c r="AR141" i="1"/>
  <c r="AU134" i="1"/>
  <c r="AT135" i="1"/>
  <c r="L6" i="3"/>
  <c r="AU132" i="1"/>
  <c r="BE132" i="1" s="1"/>
  <c r="AY133" i="1"/>
  <c r="AZ133" i="1" s="1"/>
  <c r="AT133" i="1"/>
  <c r="BC133" i="1"/>
  <c r="AN127" i="1"/>
  <c r="AM128" i="1"/>
  <c r="AN128" i="1" s="1"/>
  <c r="C9" i="3"/>
  <c r="C12" i="3"/>
  <c r="C11" i="3"/>
  <c r="D8" i="3"/>
  <c r="R8" i="3" s="1"/>
  <c r="C10" i="3"/>
  <c r="H8" i="3"/>
  <c r="E6" i="3"/>
  <c r="F8" i="3"/>
  <c r="BB137" i="1" l="1"/>
  <c r="AW138" i="1"/>
  <c r="AS141" i="1"/>
  <c r="AT136" i="1"/>
  <c r="AU136" i="1" s="1"/>
  <c r="BE136" i="1" s="1"/>
  <c r="BC141" i="1"/>
  <c r="BE134" i="1"/>
  <c r="BD134" i="1"/>
  <c r="AU137" i="1"/>
  <c r="AY137" i="1"/>
  <c r="AZ137" i="1" s="1"/>
  <c r="AW141" i="1"/>
  <c r="AU135" i="1"/>
  <c r="BE135" i="1" s="1"/>
  <c r="BD135" i="1"/>
  <c r="M6" i="3"/>
  <c r="X6" i="3" s="1"/>
  <c r="Y6" i="3" s="1"/>
  <c r="BD133" i="1"/>
  <c r="AU133" i="1"/>
  <c r="BE133" i="1" s="1"/>
  <c r="BF132" i="1"/>
  <c r="C21" i="2"/>
  <c r="D9" i="3"/>
  <c r="R9" i="3" s="1"/>
  <c r="L9" i="3"/>
  <c r="H9" i="3"/>
  <c r="L11" i="3"/>
  <c r="F10" i="3"/>
  <c r="D10" i="3"/>
  <c r="R10" i="3" s="1"/>
  <c r="J10" i="3"/>
  <c r="D12" i="3"/>
  <c r="R12" i="3" s="1"/>
  <c r="J7" i="3"/>
  <c r="H12" i="3"/>
  <c r="N12" i="3"/>
  <c r="J12" i="3"/>
  <c r="H10" i="3"/>
  <c r="F11" i="3"/>
  <c r="H11" i="3"/>
  <c r="D11" i="3"/>
  <c r="R11" i="3" s="1"/>
  <c r="L12" i="3"/>
  <c r="F12" i="3"/>
  <c r="L7" i="3"/>
  <c r="F7" i="3"/>
  <c r="F9" i="3"/>
  <c r="J9" i="3"/>
  <c r="L10" i="3"/>
  <c r="I7" i="3"/>
  <c r="N10" i="3"/>
  <c r="F6" i="3"/>
  <c r="G6" i="3" s="1"/>
  <c r="N8" i="3"/>
  <c r="J8" i="3"/>
  <c r="L8" i="3"/>
  <c r="AY138" i="1" l="1"/>
  <c r="BB138" i="1"/>
  <c r="BB141" i="1" s="1"/>
  <c r="BD136" i="1"/>
  <c r="BF136" i="1" s="1"/>
  <c r="AT141" i="1"/>
  <c r="P6" i="3"/>
  <c r="Z6" i="3" s="1"/>
  <c r="BF134" i="1"/>
  <c r="BE137" i="1"/>
  <c r="BD137" i="1"/>
  <c r="BF135" i="1"/>
  <c r="BF133" i="1"/>
  <c r="AU141" i="1"/>
  <c r="H7" i="3"/>
  <c r="H13" i="3" s="1"/>
  <c r="D7" i="3"/>
  <c r="N7" i="3"/>
  <c r="M7" i="3"/>
  <c r="X7" i="3" s="1"/>
  <c r="Y7" i="3" s="1"/>
  <c r="P7" i="3" s="1"/>
  <c r="Z7" i="3" s="1"/>
  <c r="N9" i="3"/>
  <c r="J11" i="3"/>
  <c r="J13" i="3" s="1"/>
  <c r="N11" i="3"/>
  <c r="F13" i="3"/>
  <c r="N6" i="3"/>
  <c r="I8" i="3"/>
  <c r="K8" i="3" s="1"/>
  <c r="L13" i="3"/>
  <c r="E8" i="3"/>
  <c r="AZ138" i="1" l="1"/>
  <c r="BD138" i="1"/>
  <c r="AY141" i="1"/>
  <c r="BF137" i="1"/>
  <c r="D13" i="3"/>
  <c r="R7" i="3"/>
  <c r="G8" i="3"/>
  <c r="G7" i="3"/>
  <c r="K7" i="3"/>
  <c r="O7" i="3"/>
  <c r="Q7" i="3" s="1"/>
  <c r="T7" i="3" s="1"/>
  <c r="N13" i="3"/>
  <c r="O6" i="3"/>
  <c r="Q6" i="3" s="1"/>
  <c r="I9" i="3"/>
  <c r="K9" i="3" s="1"/>
  <c r="E9" i="3"/>
  <c r="G9" i="3" s="1"/>
  <c r="M9" i="3"/>
  <c r="M8" i="3"/>
  <c r="BE138" i="1" l="1"/>
  <c r="BE141" i="1" s="1"/>
  <c r="AZ141" i="1"/>
  <c r="BD141" i="1"/>
  <c r="X9" i="3"/>
  <c r="Y9" i="3" s="1"/>
  <c r="P9" i="3" s="1"/>
  <c r="Z9" i="3" s="1"/>
  <c r="O9" i="3"/>
  <c r="I10" i="3"/>
  <c r="E10" i="3"/>
  <c r="X8" i="3"/>
  <c r="Y8" i="3" s="1"/>
  <c r="P8" i="3" s="1"/>
  <c r="Z8" i="3" s="1"/>
  <c r="O8" i="3"/>
  <c r="BF138" i="1" l="1"/>
  <c r="BF141" i="1" s="1"/>
  <c r="M10" i="3"/>
  <c r="I11" i="3"/>
  <c r="K11" i="3" s="1"/>
  <c r="E11" i="3"/>
  <c r="G11" i="3" s="1"/>
  <c r="M11" i="3"/>
  <c r="K10" i="3"/>
  <c r="G10" i="3"/>
  <c r="Q9" i="3"/>
  <c r="T9" i="3" s="1"/>
  <c r="Q8" i="3"/>
  <c r="T8" i="3" s="1"/>
  <c r="I12" i="3" l="1"/>
  <c r="O10" i="3"/>
  <c r="X10" i="3"/>
  <c r="Y10" i="3" s="1"/>
  <c r="P10" i="3" s="1"/>
  <c r="Z10" i="3" s="1"/>
  <c r="E12" i="3"/>
  <c r="E13" i="3" s="1"/>
  <c r="M12" i="3"/>
  <c r="M13" i="3" s="1"/>
  <c r="X13" i="3" s="1"/>
  <c r="Y13" i="3" s="1"/>
  <c r="P13" i="3" s="1"/>
  <c r="Z13" i="3" s="1"/>
  <c r="O11" i="3"/>
  <c r="X11" i="3"/>
  <c r="Y11" i="3" s="1"/>
  <c r="P11" i="3" s="1"/>
  <c r="Z11" i="3" s="1"/>
  <c r="Q10" i="3" l="1"/>
  <c r="T10" i="3" s="1"/>
  <c r="K12" i="3"/>
  <c r="K13" i="3" s="1"/>
  <c r="I13" i="3"/>
  <c r="Q11" i="3"/>
  <c r="T11" i="3" s="1"/>
  <c r="O12" i="3"/>
  <c r="O13" i="3" s="1"/>
  <c r="Q13" i="3" s="1"/>
  <c r="AI168" i="1" s="1"/>
  <c r="X12" i="3"/>
  <c r="Y12" i="3" s="1"/>
  <c r="P12" i="3" s="1"/>
  <c r="Z12" i="3" s="1"/>
  <c r="G12" i="3"/>
  <c r="G13" i="3" s="1"/>
  <c r="AI166" i="1" l="1"/>
  <c r="AI174" i="1"/>
  <c r="Q12" i="3"/>
  <c r="T12" i="3" s="1"/>
  <c r="AI165" i="1" l="1"/>
  <c r="AI164" i="1" s="1"/>
  <c r="AJ166" i="1"/>
  <c r="AK166" i="1" s="1"/>
  <c r="AI172" i="1"/>
  <c r="AJ172" i="1" s="1"/>
  <c r="AK165" i="1" l="1"/>
  <c r="AK164" i="1" s="1"/>
  <c r="AJ171" i="1"/>
  <c r="AJ170" i="1" s="1"/>
  <c r="AI171" i="1"/>
  <c r="AI170" i="1" s="1"/>
  <c r="AK172" i="1"/>
  <c r="AJ165" i="1"/>
  <c r="AJ164" i="1" s="1"/>
  <c r="AL166" i="1"/>
  <c r="AL165" i="1" l="1"/>
  <c r="AL164" i="1" s="1"/>
  <c r="AJ168" i="1" s="1"/>
  <c r="E16" i="3" s="1"/>
  <c r="AK171" i="1"/>
  <c r="AK170" i="1" s="1"/>
  <c r="AL172" i="1"/>
  <c r="AL171" i="1" l="1"/>
  <c r="AL170" i="1" s="1"/>
  <c r="AJ174" i="1" s="1"/>
</calcChain>
</file>

<file path=xl/sharedStrings.xml><?xml version="1.0" encoding="utf-8"?>
<sst xmlns="http://schemas.openxmlformats.org/spreadsheetml/2006/main" count="416" uniqueCount="314">
  <si>
    <t>Promotion Fixation Software</t>
  </si>
  <si>
    <t>Employees Details</t>
  </si>
  <si>
    <t>Name of the Employee</t>
  </si>
  <si>
    <t>Sri.</t>
  </si>
  <si>
    <t>Date of Promotion</t>
  </si>
  <si>
    <t>Nov</t>
  </si>
  <si>
    <t>Select PF / CPS</t>
  </si>
  <si>
    <t>CPS</t>
  </si>
  <si>
    <t xml:space="preserve">Particulars            </t>
  </si>
  <si>
    <t xml:space="preserve">Lower cadre      </t>
  </si>
  <si>
    <t>Promotion cadre</t>
  </si>
  <si>
    <t>Designation</t>
  </si>
  <si>
    <t>Secondary Grade Teacher</t>
  </si>
  <si>
    <t>School Name</t>
  </si>
  <si>
    <t>ZP High School</t>
  </si>
  <si>
    <t>Place of working</t>
  </si>
  <si>
    <t>Mandal</t>
  </si>
  <si>
    <t xml:space="preserve">Select Pay fixation under </t>
  </si>
  <si>
    <t>Promotion Date fixation</t>
  </si>
  <si>
    <t>Pay on Promotion or Increment Date</t>
  </si>
  <si>
    <t>Aug</t>
  </si>
  <si>
    <t>Scale of Pay ( Before Promotion )</t>
  </si>
  <si>
    <t>23120- 74770</t>
  </si>
  <si>
    <t>Scale of Pay ( After Promotion )</t>
  </si>
  <si>
    <t xml:space="preserve">38720- 118390 </t>
  </si>
  <si>
    <t>Promotion Proceedings issued by</t>
  </si>
  <si>
    <t>Promotion Proceedings Rc.No.</t>
  </si>
  <si>
    <t>Proceeding Dates</t>
  </si>
  <si>
    <t>DDO Particulars</t>
  </si>
  <si>
    <t>Bill Details</t>
  </si>
  <si>
    <t xml:space="preserve">Name of the Proceedings </t>
  </si>
  <si>
    <t>HRA</t>
  </si>
  <si>
    <t xml:space="preserve">Name of the DDO </t>
  </si>
  <si>
    <t>DA</t>
  </si>
  <si>
    <t>DDO Working Place</t>
  </si>
  <si>
    <t>Bill Month</t>
  </si>
  <si>
    <t xml:space="preserve">Mandal </t>
  </si>
  <si>
    <t>DDO Qualification</t>
  </si>
  <si>
    <t>FR 22a(i)</t>
  </si>
  <si>
    <t>Scale of Pay</t>
  </si>
  <si>
    <t xml:space="preserve">20000- 61960 </t>
  </si>
  <si>
    <t xml:space="preserve">20600-63660 </t>
  </si>
  <si>
    <t>DOJ</t>
  </si>
  <si>
    <t>21200- 65360</t>
  </si>
  <si>
    <t>22460-72810</t>
  </si>
  <si>
    <t xml:space="preserve">  </t>
  </si>
  <si>
    <t>23780- 76730</t>
  </si>
  <si>
    <t>25220- 80910</t>
  </si>
  <si>
    <t>scale</t>
  </si>
  <si>
    <t>Next Increment</t>
  </si>
  <si>
    <t>27500- 87480</t>
  </si>
  <si>
    <t>28280-89720</t>
  </si>
  <si>
    <t>29980- 94500</t>
  </si>
  <si>
    <t xml:space="preserve">PF </t>
  </si>
  <si>
    <t>32670-101970</t>
  </si>
  <si>
    <t>34580-107210</t>
  </si>
  <si>
    <t>35570-109910</t>
  </si>
  <si>
    <t>Promotion date</t>
  </si>
  <si>
    <t>37640- 115500</t>
  </si>
  <si>
    <t>Inc.date</t>
  </si>
  <si>
    <t>40970-124380</t>
  </si>
  <si>
    <t>PAY</t>
  </si>
  <si>
    <t>TOTAL</t>
  </si>
  <si>
    <t>N.PT</t>
  </si>
  <si>
    <t>O.PT</t>
  </si>
  <si>
    <t>NET</t>
  </si>
  <si>
    <t>IR</t>
  </si>
  <si>
    <t>old ir</t>
  </si>
  <si>
    <t xml:space="preserve">44570- 127480 </t>
  </si>
  <si>
    <t>45830- 130580</t>
  </si>
  <si>
    <t>48440-137220</t>
  </si>
  <si>
    <t>54060-140540</t>
  </si>
  <si>
    <t>57100-147760</t>
  </si>
  <si>
    <t>61960- 151370</t>
  </si>
  <si>
    <t xml:space="preserve">65360-151370 </t>
  </si>
  <si>
    <t>70850-158880</t>
  </si>
  <si>
    <t>No Change</t>
  </si>
  <si>
    <t>76730-162780</t>
  </si>
  <si>
    <t>Bill month</t>
  </si>
  <si>
    <t>80910-166680</t>
  </si>
  <si>
    <t>87480-170580</t>
  </si>
  <si>
    <t>94500- 170580</t>
  </si>
  <si>
    <t>101970-174790</t>
  </si>
  <si>
    <t>112610-174790</t>
  </si>
  <si>
    <t>124380-  179000</t>
  </si>
  <si>
    <t>133900-179000</t>
  </si>
  <si>
    <t>Lakhs</t>
  </si>
  <si>
    <t>Thousands</t>
  </si>
  <si>
    <t>Hundred</t>
  </si>
  <si>
    <t>One</t>
  </si>
  <si>
    <t xml:space="preserve">Two </t>
  </si>
  <si>
    <t>Three</t>
  </si>
  <si>
    <t>Four</t>
  </si>
  <si>
    <t>Five</t>
  </si>
  <si>
    <t>Six</t>
  </si>
  <si>
    <t>Seven</t>
  </si>
  <si>
    <t>Eight</t>
  </si>
  <si>
    <t>Nine</t>
  </si>
  <si>
    <t>Ten</t>
  </si>
  <si>
    <t>Eleven</t>
  </si>
  <si>
    <t>Twelve</t>
  </si>
  <si>
    <t>Thirteen</t>
  </si>
  <si>
    <t>Fourteen</t>
  </si>
  <si>
    <t>Fifteen</t>
  </si>
  <si>
    <t>Sixteen</t>
  </si>
  <si>
    <t>Seventeen</t>
  </si>
  <si>
    <t>Eighteen</t>
  </si>
  <si>
    <t>Nineteen</t>
  </si>
  <si>
    <t>Twenty</t>
  </si>
  <si>
    <t>Twenty One</t>
  </si>
  <si>
    <t>Twenty Two</t>
  </si>
  <si>
    <t>Twenty Three</t>
  </si>
  <si>
    <t>Twenty Four</t>
  </si>
  <si>
    <t>Twenty Five</t>
  </si>
  <si>
    <t>Twenty Six</t>
  </si>
  <si>
    <t>Twenty Seven</t>
  </si>
  <si>
    <t>Twenty Eight</t>
  </si>
  <si>
    <t xml:space="preserve">Twenty Nine </t>
  </si>
  <si>
    <t xml:space="preserve">Thirty </t>
  </si>
  <si>
    <t>Thirty One</t>
  </si>
  <si>
    <t>Thirty Two</t>
  </si>
  <si>
    <t>Thirty Three</t>
  </si>
  <si>
    <t>Thirty Four</t>
  </si>
  <si>
    <t>Thirty Five</t>
  </si>
  <si>
    <t>Thirty Six</t>
  </si>
  <si>
    <t>Thirty Seven</t>
  </si>
  <si>
    <t xml:space="preserve">Thirty Eight </t>
  </si>
  <si>
    <t>Thirty Nine</t>
  </si>
  <si>
    <t>Fourty</t>
  </si>
  <si>
    <t>Fourty One</t>
  </si>
  <si>
    <t>Fourty Two</t>
  </si>
  <si>
    <t>Fourty Three</t>
  </si>
  <si>
    <t>Fourty Four</t>
  </si>
  <si>
    <t>Fourty Five</t>
  </si>
  <si>
    <t>Fourty Six</t>
  </si>
  <si>
    <t>Fourty Seven</t>
  </si>
  <si>
    <t>Fourty Eight</t>
  </si>
  <si>
    <t>Fourty Nine</t>
  </si>
  <si>
    <t>Fifty</t>
  </si>
  <si>
    <t>Fifty One</t>
  </si>
  <si>
    <t>Fifty Two</t>
  </si>
  <si>
    <t>Fifty Three</t>
  </si>
  <si>
    <t>Fifty Four</t>
  </si>
  <si>
    <t>Fifty Five</t>
  </si>
  <si>
    <t>Fifty Six</t>
  </si>
  <si>
    <t>Fifty Seven</t>
  </si>
  <si>
    <t>Fifty Eight</t>
  </si>
  <si>
    <t>Fifty Nine</t>
  </si>
  <si>
    <t xml:space="preserve">Sixty </t>
  </si>
  <si>
    <t>Sixty One</t>
  </si>
  <si>
    <t>Sixty Two</t>
  </si>
  <si>
    <t>Sixty Three</t>
  </si>
  <si>
    <t>Sixty Four</t>
  </si>
  <si>
    <t>Sixty Five</t>
  </si>
  <si>
    <t>Sixty Six</t>
  </si>
  <si>
    <t>Sixty Seven</t>
  </si>
  <si>
    <t>Sixty Eight</t>
  </si>
  <si>
    <t>Sixty Nine</t>
  </si>
  <si>
    <t>Seventy</t>
  </si>
  <si>
    <t>Seventy One</t>
  </si>
  <si>
    <t>Seventy Two</t>
  </si>
  <si>
    <t>Seventy Three</t>
  </si>
  <si>
    <t>Seventy Four</t>
  </si>
  <si>
    <t>Seventy Five</t>
  </si>
  <si>
    <t>Seventy Six</t>
  </si>
  <si>
    <t>Seventy Seven</t>
  </si>
  <si>
    <t>Seventy Eight</t>
  </si>
  <si>
    <t>Seventy Nine</t>
  </si>
  <si>
    <t>Eighty</t>
  </si>
  <si>
    <t>Eighty One</t>
  </si>
  <si>
    <t>Eighty Two</t>
  </si>
  <si>
    <t>Eighty Three</t>
  </si>
  <si>
    <t>Eighty Four</t>
  </si>
  <si>
    <t>Eighty Five</t>
  </si>
  <si>
    <t>Eighty Six</t>
  </si>
  <si>
    <t>Eighty Seven</t>
  </si>
  <si>
    <t>Eighty Eight</t>
  </si>
  <si>
    <t>Eighty Nine</t>
  </si>
  <si>
    <t>Ninty</t>
  </si>
  <si>
    <t>Ninty One</t>
  </si>
  <si>
    <t xml:space="preserve">Ninty Two </t>
  </si>
  <si>
    <t>Ninty Three</t>
  </si>
  <si>
    <t>Ninty Four</t>
  </si>
  <si>
    <t>Ninty Five</t>
  </si>
  <si>
    <t>Ninty Six</t>
  </si>
  <si>
    <t>Ninty Seven</t>
  </si>
  <si>
    <t>Ninty Eight</t>
  </si>
  <si>
    <t>Ninty Nine</t>
  </si>
  <si>
    <t>1)</t>
  </si>
  <si>
    <t>:</t>
  </si>
  <si>
    <t>2)</t>
  </si>
  <si>
    <t>Existing Pay / Scale of Pay on promotion date</t>
  </si>
  <si>
    <t>3)</t>
  </si>
  <si>
    <t>The Pay Scale allowed to promotion post</t>
  </si>
  <si>
    <t>4)</t>
  </si>
  <si>
    <t>5)</t>
  </si>
  <si>
    <t>6)</t>
  </si>
  <si>
    <t>Monitory benefit with effect from</t>
  </si>
  <si>
    <t>Jan</t>
  </si>
  <si>
    <t>Feb</t>
  </si>
  <si>
    <t>Mar</t>
  </si>
  <si>
    <t>Apr</t>
  </si>
  <si>
    <t>May</t>
  </si>
  <si>
    <t>Jun</t>
  </si>
  <si>
    <t>Jul</t>
  </si>
  <si>
    <t>Sep</t>
  </si>
  <si>
    <t>7)</t>
  </si>
  <si>
    <t>Oct</t>
  </si>
  <si>
    <t>8)</t>
  </si>
  <si>
    <t>Added one increment under F.R.22 B</t>
  </si>
  <si>
    <t>Date from which the pay to be re- fixed Under FR 22(B) in the higher cadre.</t>
  </si>
  <si>
    <t>Dec</t>
  </si>
  <si>
    <t>Date of option exercised to fix Pay Under FR 22(B) in the higher cadre</t>
  </si>
  <si>
    <t>9)</t>
  </si>
  <si>
    <t>10)</t>
  </si>
  <si>
    <t>Date of  Next Annual Grade Increment</t>
  </si>
  <si>
    <t>11)</t>
  </si>
  <si>
    <t>Monitory Benefit with effect from</t>
  </si>
  <si>
    <t>Smt.</t>
  </si>
  <si>
    <t>Kum.</t>
  </si>
  <si>
    <t>FR22(a)1 (One Increment)</t>
  </si>
  <si>
    <t>FR22(b) (Increment Date)</t>
  </si>
  <si>
    <t>Single fixation (Promotion Date)</t>
  </si>
  <si>
    <t>Date of Next Annual Grade Increment</t>
  </si>
  <si>
    <t>Date of option exercised to fix pay Under FR22(B) in the higher cadre</t>
  </si>
  <si>
    <t>Option exercised as per FR22-B on the date of promotion itself</t>
  </si>
  <si>
    <t>Option exercised as per FR22-B on the date accural of the next increment in the scale of pay of the lower post promotion itself</t>
  </si>
  <si>
    <t>pay to be fixed as per FR 22(a) i on the date of promotion</t>
  </si>
  <si>
    <t>Pay to be re-fixed as per his/her option i.e., on the date of increment of the lower post</t>
  </si>
  <si>
    <t>Pay</t>
  </si>
  <si>
    <t>Add Annual Inc.</t>
  </si>
  <si>
    <t>Add Notional Inc.</t>
  </si>
  <si>
    <t>Total</t>
  </si>
  <si>
    <t>FR22(B) increment date</t>
  </si>
  <si>
    <t>FR22(a)i</t>
  </si>
  <si>
    <t xml:space="preserve"> FR22(B) Promotion date</t>
  </si>
  <si>
    <t>Fixation</t>
  </si>
  <si>
    <t>Fixation of pay under FR22(B) is shown as detailed below.</t>
  </si>
  <si>
    <t>Fixation of pay under FR22(a)i  is shown as detailed below.</t>
  </si>
  <si>
    <t>The incumbent is allowed to draw pay Rs.7570/-. W.e.f. 01.08.2009 under FR22(B) in the scale of pay  7856-4569 and also he/she is informed that the pay fixed in the promotion post is found erroneous in future by the auditors. Subsequently the entrire arrears shall be recovered from his/her salaries without prior notice.</t>
  </si>
  <si>
    <t>The incumbent is allowed to draw pay Rs.7200/-. W.e.f. 14.02.2009 under FR22(a)i in the scale of pay  7856-4569 and also he/she is informed that the pay fixed in the promotion post is found erroneous in future by the auditors. Subsequently the entrire arrears shall be recovered from his/her salaries without prior notice.</t>
  </si>
  <si>
    <t>The incumbent is allowed to draw pay Rs.7570/-. W.e.f. 14.02.2009 under FR22(B) in the scale of pay  7856-4569 and also he/she is informed that the pay fixed in the promotion post is found erroneous in future by the auditors. Subsequently the entrire arrears shall be recovered from his/her salaries without prior notice.</t>
  </si>
  <si>
    <t>w.e.f</t>
  </si>
  <si>
    <t xml:space="preserve">               Further the individuals are informed that if any excess payment is noticed due to erroneous fixation of pay the same will be recovered lumpsum from the concerned without any prior notice and when anomaly if any is noticed by the authorities concerned in during the course of audit, the pay will be revised accordingly. Necessary entries are made in the Service Register of the Senior.</t>
  </si>
  <si>
    <t>Rc.No:</t>
  </si>
  <si>
    <t>Date:</t>
  </si>
  <si>
    <t>Sub:</t>
  </si>
  <si>
    <t>Ref:</t>
  </si>
  <si>
    <t>*****************</t>
  </si>
  <si>
    <t>ORDER:</t>
  </si>
  <si>
    <t>Copy to:</t>
  </si>
  <si>
    <t>The Individual Concern.</t>
  </si>
  <si>
    <t>The STO Office</t>
  </si>
  <si>
    <t>Developed by : C.Ramanjaneyulu,S.A(P.S) :  www.teacherNews.in</t>
  </si>
  <si>
    <t>S.No.</t>
  </si>
  <si>
    <t>Month &amp; Year</t>
  </si>
  <si>
    <t>To be drawn</t>
  </si>
  <si>
    <t>Already drawn</t>
  </si>
  <si>
    <t>Differance</t>
  </si>
  <si>
    <t>CPS Deduction</t>
  </si>
  <si>
    <t>Net payable</t>
  </si>
  <si>
    <t>Basic Pay</t>
  </si>
  <si>
    <t>D.A</t>
  </si>
  <si>
    <t>H.R.A</t>
  </si>
  <si>
    <t>Non-Drawn Certificate:</t>
  </si>
  <si>
    <t>The Claims made in this bill are not clamed earlier and now same has entered in concerned Pay Bill register to avoid double claim in the future</t>
  </si>
  <si>
    <t>Signature of the DDO</t>
  </si>
  <si>
    <t>Select '1' Hide Emty Cells</t>
  </si>
  <si>
    <t>Programe Developed by C Ramanjaneyulu SA (PS) - www.teacherNews.in</t>
  </si>
  <si>
    <t>21230-63010</t>
  </si>
  <si>
    <t>28940-78910</t>
  </si>
  <si>
    <t>35120-87130</t>
  </si>
  <si>
    <r>
      <t xml:space="preserve">For Update Software Information,  Add My Number </t>
    </r>
    <r>
      <rPr>
        <sz val="14"/>
        <color theme="0"/>
        <rFont val="Britannic Bold"/>
        <family val="2"/>
      </rPr>
      <t xml:space="preserve"> 8978531101 </t>
    </r>
    <r>
      <rPr>
        <sz val="14"/>
        <color rgb="FFFFFF00"/>
        <rFont val="Britannic Bold"/>
        <family val="2"/>
      </rPr>
      <t xml:space="preserve"> Your WhatsApp Groups</t>
    </r>
  </si>
  <si>
    <t>C Ramanjaneyulu</t>
  </si>
  <si>
    <t>www.teachernews.in</t>
  </si>
  <si>
    <t>Cadre</t>
  </si>
  <si>
    <t>Old Scale</t>
  </si>
  <si>
    <t>New Scale</t>
  </si>
  <si>
    <t>SGT</t>
  </si>
  <si>
    <t>32670 – 101970</t>
  </si>
  <si>
    <t>School Assistant </t>
  </si>
  <si>
    <t>44570 – 127480</t>
  </si>
  <si>
    <t>Head Master </t>
  </si>
  <si>
    <t>54060 – 140540</t>
  </si>
  <si>
    <t>Update &amp; More Software Download www.teacherNews.in</t>
  </si>
  <si>
    <t>2.    G.O.Ms No.40     dated 07-05-2002</t>
  </si>
  <si>
    <t>1.    G.O.Ms.No .01, Finance ( HRM.V-PC) Dept.Dt. 17-01-2022</t>
  </si>
  <si>
    <t>4.    Option given by the concerned.</t>
  </si>
  <si>
    <t>Fixation of pay under FR22(b) is shown as detailed below.</t>
  </si>
  <si>
    <r>
      <t xml:space="preserve">Promotion Pay                        Fixation Software                            Programme Developed By              </t>
    </r>
    <r>
      <rPr>
        <b/>
        <sz val="14"/>
        <color indexed="14"/>
        <rFont val="Cambria"/>
        <family val="1"/>
      </rPr>
      <t xml:space="preserve"> </t>
    </r>
    <r>
      <rPr>
        <b/>
        <sz val="14"/>
        <color indexed="11"/>
        <rFont val="Cambria"/>
        <family val="1"/>
      </rPr>
      <t xml:space="preserve"> C.Ramanjaneyulu                                           </t>
    </r>
    <r>
      <rPr>
        <b/>
        <sz val="14"/>
        <color indexed="14"/>
        <rFont val="Cambria"/>
        <family val="1"/>
      </rPr>
      <t xml:space="preserve"> S.A (P.S),</t>
    </r>
    <r>
      <rPr>
        <b/>
        <sz val="14"/>
        <color indexed="43"/>
        <rFont val="Cambria"/>
        <family val="1"/>
      </rPr>
      <t xml:space="preserve">                                </t>
    </r>
  </si>
  <si>
    <t>For Update Software Visit below link</t>
  </si>
  <si>
    <t>Date</t>
  </si>
  <si>
    <t>School Assistant (Bio.Science)</t>
  </si>
  <si>
    <t>D.E.O, Kurnool</t>
  </si>
  <si>
    <t>Rc. No. 8491/A6-BIO-SCT-I-TM/2023</t>
  </si>
  <si>
    <t>MP UP Schhol</t>
  </si>
  <si>
    <t>Dharmavaram</t>
  </si>
  <si>
    <t>Dhone</t>
  </si>
  <si>
    <t>Jonnagiri</t>
  </si>
  <si>
    <t>Tuggali</t>
  </si>
  <si>
    <t>Headmaster</t>
  </si>
  <si>
    <t>ZP High School, Jonnagiri</t>
  </si>
  <si>
    <t>B.Sc, B.Ed</t>
  </si>
  <si>
    <t>DA Change</t>
  </si>
  <si>
    <t>DA %</t>
  </si>
  <si>
    <t>HRA %</t>
  </si>
  <si>
    <t xml:space="preserve">After Pay Fixation Next Increment </t>
  </si>
  <si>
    <t>Inc</t>
  </si>
  <si>
    <t>Pro Fixa.</t>
  </si>
  <si>
    <t>Promo</t>
  </si>
  <si>
    <t>Office Proc</t>
  </si>
  <si>
    <t>02/Pro/ 2023</t>
  </si>
  <si>
    <t>K Ramanjaneyulu</t>
  </si>
  <si>
    <t>A Venkatesh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</si>
</sst>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409]mmm\-yy;@"/>
    <numFmt numFmtId="165" formatCode="[$-409]mmm/yy;@"/>
    <numFmt numFmtId="166" formatCode="yyyy/mm/dd;@"/>
    <numFmt numFmtId="167" formatCode="[$-14009]dd/mm/yyyy;@"/>
    <numFmt numFmtId="171" formatCode="[$-409]dd/mmm/yy;@"/>
    <numFmt numFmtId="173" formatCode="[$-409]d/mmm/yyyy;@"/>
  </numFmts>
  <fonts count="52" x14ac:knownFonts="1">
    <font>
      <sz val="11"/>
      <color theme="1"/>
      <name val="Calibri"/>
      <family val="2"/>
      <scheme val="minor"/>
    </font>
    <font>
      <sz val="11"/>
      <color theme="1"/>
      <name val="Calibri"/>
      <family val="2"/>
      <scheme val="minor"/>
    </font>
    <font>
      <b/>
      <sz val="16"/>
      <color rgb="FFFFFF00"/>
      <name val="Britannic Bold"/>
      <family val="2"/>
    </font>
    <font>
      <b/>
      <sz val="14"/>
      <color rgb="FFFF0000"/>
      <name val="Britannic Bold"/>
      <family val="2"/>
    </font>
    <font>
      <sz val="14"/>
      <color rgb="FFFFFF00"/>
      <name val="Britannic Bold"/>
      <family val="2"/>
    </font>
    <font>
      <sz val="11"/>
      <color theme="1"/>
      <name val="Calibri Light"/>
      <family val="1"/>
      <scheme val="major"/>
    </font>
    <font>
      <sz val="12"/>
      <color theme="1"/>
      <name val="Calibri Light"/>
      <family val="1"/>
      <scheme val="major"/>
    </font>
    <font>
      <u/>
      <sz val="11"/>
      <color theme="10"/>
      <name val="Calibri"/>
      <family val="2"/>
      <scheme val="minor"/>
    </font>
    <font>
      <sz val="11"/>
      <color theme="1"/>
      <name val="Cambria"/>
      <family val="1"/>
    </font>
    <font>
      <sz val="12"/>
      <color theme="1"/>
      <name val="Cambria"/>
      <family val="1"/>
    </font>
    <font>
      <b/>
      <sz val="10"/>
      <color theme="1"/>
      <name val="Cambria"/>
      <family val="1"/>
    </font>
    <font>
      <sz val="11"/>
      <color theme="0"/>
      <name val="Cambria"/>
      <family val="1"/>
    </font>
    <font>
      <b/>
      <sz val="11"/>
      <color theme="1"/>
      <name val="Cambria"/>
      <family val="1"/>
    </font>
    <font>
      <b/>
      <u/>
      <sz val="10"/>
      <name val="Cambria"/>
      <family val="1"/>
    </font>
    <font>
      <b/>
      <sz val="10"/>
      <name val="Cambria"/>
      <family val="1"/>
    </font>
    <font>
      <u/>
      <sz val="11"/>
      <color theme="10"/>
      <name val="Cambria"/>
      <family val="1"/>
    </font>
    <font>
      <sz val="9"/>
      <name val="Cambria"/>
      <family val="1"/>
    </font>
    <font>
      <sz val="11"/>
      <color rgb="FFFFFF00"/>
      <name val="Cambria"/>
      <family val="1"/>
    </font>
    <font>
      <b/>
      <sz val="12"/>
      <color theme="1"/>
      <name val="Cambria"/>
      <family val="1"/>
    </font>
    <font>
      <sz val="11"/>
      <name val="Cambria"/>
      <family val="1"/>
    </font>
    <font>
      <sz val="10"/>
      <name val="Cambria"/>
      <family val="1"/>
    </font>
    <font>
      <b/>
      <sz val="11"/>
      <color rgb="FFFFFF00"/>
      <name val="Cambria"/>
      <family val="1"/>
    </font>
    <font>
      <b/>
      <sz val="18"/>
      <color rgb="FFFFFF00"/>
      <name val="Cambria"/>
      <family val="1"/>
    </font>
    <font>
      <b/>
      <sz val="20"/>
      <color rgb="FFFFFF00"/>
      <name val="Cambria"/>
      <family val="1"/>
    </font>
    <font>
      <b/>
      <sz val="16"/>
      <color rgb="FFFFFF00"/>
      <name val="Cambria"/>
      <family val="1"/>
    </font>
    <font>
      <b/>
      <sz val="11"/>
      <color theme="0"/>
      <name val="Cambria"/>
      <family val="1"/>
    </font>
    <font>
      <b/>
      <sz val="12"/>
      <name val="Cambria"/>
      <family val="1"/>
    </font>
    <font>
      <b/>
      <sz val="12"/>
      <color rgb="FFFFFF00"/>
      <name val="Cambria"/>
      <family val="1"/>
    </font>
    <font>
      <sz val="12"/>
      <color rgb="FFFFFF00"/>
      <name val="Cambria"/>
      <family val="1"/>
    </font>
    <font>
      <b/>
      <sz val="12"/>
      <color rgb="FFFFFF66"/>
      <name val="Cambria"/>
      <family val="1"/>
    </font>
    <font>
      <b/>
      <sz val="14"/>
      <color rgb="FFFFFF00"/>
      <name val="Cambria"/>
      <family val="1"/>
    </font>
    <font>
      <b/>
      <sz val="10"/>
      <color rgb="FFFFFF00"/>
      <name val="Cambria"/>
      <family val="1"/>
    </font>
    <font>
      <sz val="14"/>
      <color rgb="FFFFFF00"/>
      <name val="Cambria"/>
      <family val="1"/>
    </font>
    <font>
      <b/>
      <sz val="11"/>
      <name val="Cambria"/>
      <family val="1"/>
    </font>
    <font>
      <b/>
      <sz val="9"/>
      <color rgb="FFFFFF00"/>
      <name val="Cambria"/>
      <family val="1"/>
    </font>
    <font>
      <sz val="12"/>
      <color rgb="FF00FF00"/>
      <name val="Cambria"/>
      <family val="1"/>
    </font>
    <font>
      <b/>
      <sz val="20"/>
      <color rgb="FFFFFF00"/>
      <name val="Britannic Bold"/>
      <family val="2"/>
    </font>
    <font>
      <b/>
      <sz val="14"/>
      <color theme="0"/>
      <name val="Cambria"/>
      <family val="1"/>
    </font>
    <font>
      <sz val="14"/>
      <color theme="0"/>
      <name val="Britannic Bold"/>
      <family val="2"/>
    </font>
    <font>
      <sz val="16"/>
      <color theme="0"/>
      <name val="Cambria"/>
      <family val="1"/>
    </font>
    <font>
      <u/>
      <sz val="18"/>
      <color theme="10"/>
      <name val="Book Antiqua"/>
      <family val="1"/>
    </font>
    <font>
      <sz val="16"/>
      <color theme="0"/>
      <name val="Britannic Bold"/>
      <family val="2"/>
    </font>
    <font>
      <sz val="14"/>
      <color theme="0"/>
      <name val="Cambria"/>
      <family val="1"/>
    </font>
    <font>
      <b/>
      <sz val="14"/>
      <color rgb="FFFFFF66"/>
      <name val="Cambria"/>
      <family val="1"/>
    </font>
    <font>
      <b/>
      <sz val="14"/>
      <color indexed="14"/>
      <name val="Cambria"/>
      <family val="1"/>
    </font>
    <font>
      <b/>
      <sz val="14"/>
      <color indexed="11"/>
      <name val="Cambria"/>
      <family val="1"/>
    </font>
    <font>
      <b/>
      <sz val="14"/>
      <color indexed="43"/>
      <name val="Cambria"/>
      <family val="1"/>
    </font>
    <font>
      <b/>
      <sz val="14"/>
      <color rgb="FF66FF33"/>
      <name val="Cambria"/>
      <family val="1"/>
    </font>
    <font>
      <sz val="14"/>
      <color theme="1"/>
      <name val="Cambria"/>
      <family val="1"/>
    </font>
    <font>
      <sz val="14"/>
      <color rgb="FFFF0000"/>
      <name val="Britannic Bold"/>
      <family val="2"/>
    </font>
    <font>
      <b/>
      <sz val="12"/>
      <name val="Calibri"/>
      <family val="2"/>
      <scheme val="minor"/>
    </font>
    <font>
      <sz val="8"/>
      <color theme="1"/>
      <name val="Calibri Light"/>
      <family val="1"/>
      <scheme val="major"/>
    </font>
  </fonts>
  <fills count="19">
    <fill>
      <patternFill patternType="none"/>
    </fill>
    <fill>
      <patternFill patternType="gray125"/>
    </fill>
    <fill>
      <patternFill patternType="solid">
        <fgColor theme="1"/>
        <bgColor indexed="64"/>
      </patternFill>
    </fill>
    <fill>
      <patternFill patternType="solid">
        <fgColor rgb="FFFF0000"/>
        <bgColor indexed="64"/>
      </patternFill>
    </fill>
    <fill>
      <patternFill patternType="solid">
        <fgColor rgb="FFFFC000"/>
        <bgColor indexed="64"/>
      </patternFill>
    </fill>
    <fill>
      <patternFill patternType="solid">
        <fgColor theme="0"/>
        <bgColor indexed="64"/>
      </patternFill>
    </fill>
    <fill>
      <patternFill patternType="solid">
        <fgColor theme="4" tint="-0.499984740745262"/>
        <bgColor indexed="64"/>
      </patternFill>
    </fill>
    <fill>
      <patternFill patternType="solid">
        <fgColor rgb="FF7030A0"/>
        <bgColor indexed="64"/>
      </patternFill>
    </fill>
    <fill>
      <patternFill patternType="solid">
        <fgColor rgb="FFFFFF00"/>
        <bgColor indexed="64"/>
      </patternFill>
    </fill>
    <fill>
      <patternFill patternType="solid">
        <fgColor rgb="FF002060"/>
        <bgColor indexed="64"/>
      </patternFill>
    </fill>
    <fill>
      <patternFill patternType="solid">
        <fgColor theme="5"/>
        <bgColor indexed="64"/>
      </patternFill>
    </fill>
    <fill>
      <patternFill patternType="solid">
        <fgColor rgb="FF362800"/>
        <bgColor indexed="64"/>
      </patternFill>
    </fill>
    <fill>
      <patternFill patternType="solid">
        <fgColor rgb="FF0000FF"/>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4" tint="0.79998168889431442"/>
        <bgColor indexed="64"/>
      </patternFill>
    </fill>
    <fill>
      <patternFill patternType="solid">
        <fgColor theme="9" tint="-0.249977111117893"/>
        <bgColor indexed="64"/>
      </patternFill>
    </fill>
    <fill>
      <patternFill patternType="solid">
        <fgColor rgb="FFDDDDDD"/>
        <bgColor indexed="64"/>
      </patternFill>
    </fill>
  </fills>
  <borders count="40">
    <border>
      <left/>
      <right/>
      <top/>
      <bottom/>
      <diagonal/>
    </border>
    <border>
      <left/>
      <right style="hair">
        <color rgb="FFFF0000"/>
      </right>
      <top style="hair">
        <color rgb="FFFF0000"/>
      </top>
      <bottom style="hair">
        <color rgb="FFFF0000"/>
      </bottom>
      <diagonal/>
    </border>
    <border>
      <left style="hair">
        <color rgb="FFFF0000"/>
      </left>
      <right style="hair">
        <color rgb="FFFF0000"/>
      </right>
      <top style="hair">
        <color rgb="FFFF0000"/>
      </top>
      <bottom style="hair">
        <color rgb="FFFF0000"/>
      </bottom>
      <diagonal/>
    </border>
    <border>
      <left style="hair">
        <color rgb="FFFF0000"/>
      </left>
      <right/>
      <top style="hair">
        <color rgb="FFFF0000"/>
      </top>
      <bottom style="hair">
        <color rgb="FFFF0000"/>
      </bottom>
      <diagonal/>
    </border>
    <border>
      <left/>
      <right/>
      <top style="hair">
        <color rgb="FFFF0000"/>
      </top>
      <bottom style="hair">
        <color rgb="FFFF0000"/>
      </bottom>
      <diagonal/>
    </border>
    <border>
      <left/>
      <right/>
      <top/>
      <bottom style="hair">
        <color rgb="FFFF0000"/>
      </bottom>
      <diagonal/>
    </border>
    <border>
      <left/>
      <right style="medium">
        <color rgb="FFFF0000"/>
      </right>
      <top style="hair">
        <color rgb="FFFF0000"/>
      </top>
      <bottom style="hair">
        <color rgb="FFFF0000"/>
      </bottom>
      <diagonal/>
    </border>
    <border>
      <left style="medium">
        <color rgb="FFFF0000"/>
      </left>
      <right/>
      <top style="hair">
        <color rgb="FFFF0000"/>
      </top>
      <bottom style="hair">
        <color rgb="FFFF0000"/>
      </bottom>
      <diagonal/>
    </border>
    <border>
      <left style="medium">
        <color indexed="64"/>
      </left>
      <right/>
      <top/>
      <bottom/>
      <diagonal/>
    </border>
    <border>
      <left/>
      <right/>
      <top style="hair">
        <color rgb="FFFF0000"/>
      </top>
      <bottom/>
      <diagonal/>
    </border>
    <border>
      <left/>
      <right style="hair">
        <color rgb="FFFF0000"/>
      </right>
      <top/>
      <bottom/>
      <diagonal/>
    </border>
    <border>
      <left/>
      <right/>
      <top style="hair">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slantDashDot">
        <color rgb="FFFF0000"/>
      </left>
      <right/>
      <top style="slantDashDot">
        <color rgb="FFFF0000"/>
      </top>
      <bottom/>
      <diagonal/>
    </border>
    <border>
      <left/>
      <right style="slantDashDot">
        <color rgb="FFFF0000"/>
      </right>
      <top style="slantDashDot">
        <color rgb="FFFF0000"/>
      </top>
      <bottom/>
      <diagonal/>
    </border>
    <border>
      <left style="slantDashDot">
        <color rgb="FFFF0000"/>
      </left>
      <right/>
      <top/>
      <bottom/>
      <diagonal/>
    </border>
    <border>
      <left/>
      <right style="slantDashDot">
        <color rgb="FFFF0000"/>
      </right>
      <top/>
      <bottom/>
      <diagonal/>
    </border>
    <border>
      <left style="slantDashDot">
        <color rgb="FFFF0000"/>
      </left>
      <right/>
      <top/>
      <bottom style="slantDashDot">
        <color rgb="FFFF0000"/>
      </bottom>
      <diagonal/>
    </border>
    <border>
      <left/>
      <right style="slantDashDot">
        <color rgb="FFFF0000"/>
      </right>
      <top/>
      <bottom style="slantDashDot">
        <color rgb="FFFF0000"/>
      </bottom>
      <diagonal/>
    </border>
    <border>
      <left style="thick">
        <color rgb="FFFF0000"/>
      </left>
      <right style="hair">
        <color auto="1"/>
      </right>
      <top style="thick">
        <color rgb="FFFF0000"/>
      </top>
      <bottom/>
      <diagonal/>
    </border>
    <border>
      <left style="hair">
        <color auto="1"/>
      </left>
      <right style="hair">
        <color auto="1"/>
      </right>
      <top style="thick">
        <color rgb="FFFF0000"/>
      </top>
      <bottom/>
      <diagonal/>
    </border>
    <border>
      <left style="hair">
        <color auto="1"/>
      </left>
      <right style="thick">
        <color rgb="FFFF0000"/>
      </right>
      <top style="thick">
        <color rgb="FFFF0000"/>
      </top>
      <bottom/>
      <diagonal/>
    </border>
    <border>
      <left style="thick">
        <color rgb="FFFF0000"/>
      </left>
      <right style="hair">
        <color auto="1"/>
      </right>
      <top/>
      <bottom style="hair">
        <color auto="1"/>
      </bottom>
      <diagonal/>
    </border>
    <border>
      <left style="hair">
        <color auto="1"/>
      </left>
      <right style="hair">
        <color auto="1"/>
      </right>
      <top/>
      <bottom style="hair">
        <color auto="1"/>
      </bottom>
      <diagonal/>
    </border>
    <border>
      <left style="thick">
        <color rgb="FFFF0000"/>
      </left>
      <right style="hair">
        <color theme="1"/>
      </right>
      <top/>
      <bottom style="hair">
        <color theme="1"/>
      </bottom>
      <diagonal/>
    </border>
    <border>
      <left style="hair">
        <color theme="1"/>
      </left>
      <right style="hair">
        <color theme="1"/>
      </right>
      <top/>
      <bottom style="hair">
        <color theme="1"/>
      </bottom>
      <diagonal/>
    </border>
    <border>
      <left style="thick">
        <color rgb="FFFF0000"/>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thick">
        <color rgb="FFFF0000"/>
      </left>
      <right style="hair">
        <color theme="1"/>
      </right>
      <top style="hair">
        <color theme="1"/>
      </top>
      <bottom style="thick">
        <color rgb="FFFF0000"/>
      </bottom>
      <diagonal/>
    </border>
    <border>
      <left style="hair">
        <color theme="1"/>
      </left>
      <right style="hair">
        <color theme="1"/>
      </right>
      <top style="hair">
        <color theme="1"/>
      </top>
      <bottom style="thick">
        <color rgb="FFFF0000"/>
      </bottom>
      <diagonal/>
    </border>
    <border>
      <left style="hair">
        <color theme="1"/>
      </left>
      <right/>
      <top/>
      <bottom/>
      <diagonal/>
    </border>
    <border>
      <left style="hair">
        <color theme="1"/>
      </left>
      <right/>
      <top/>
      <bottom style="thick">
        <color rgb="FFFF0000"/>
      </bottom>
      <diagonal/>
    </border>
    <border>
      <left style="thick">
        <color rgb="FFFF0000"/>
      </left>
      <right/>
      <top/>
      <bottom/>
      <diagonal/>
    </border>
    <border>
      <left style="hair">
        <color auto="1"/>
      </left>
      <right style="thick">
        <color rgb="FFFF0000"/>
      </right>
      <top/>
      <bottom/>
      <diagonal/>
    </border>
  </borders>
  <cellStyleXfs count="3">
    <xf numFmtId="0" fontId="0" fillId="0" borderId="0"/>
    <xf numFmtId="9" fontId="1" fillId="0" borderId="0" applyFont="0" applyFill="0" applyBorder="0" applyAlignment="0" applyProtection="0"/>
    <xf numFmtId="0" fontId="7" fillId="0" borderId="0" applyNumberFormat="0" applyFill="0" applyBorder="0" applyAlignment="0" applyProtection="0"/>
  </cellStyleXfs>
  <cellXfs count="267">
    <xf numFmtId="0" fontId="0" fillId="0" borderId="0" xfId="0"/>
    <xf numFmtId="0" fontId="5" fillId="0" borderId="0" xfId="0" applyFont="1"/>
    <xf numFmtId="0" fontId="6" fillId="0" borderId="0" xfId="0" applyFont="1"/>
    <xf numFmtId="0" fontId="5" fillId="0" borderId="0" xfId="0" applyFont="1" applyAlignment="1">
      <alignment vertical="center"/>
    </xf>
    <xf numFmtId="0" fontId="5" fillId="0" borderId="0" xfId="0" applyFont="1" applyAlignment="1">
      <alignment horizontal="left"/>
    </xf>
    <xf numFmtId="0" fontId="5" fillId="0" borderId="0" xfId="0" applyFont="1" applyAlignment="1">
      <alignment vertical="top"/>
    </xf>
    <xf numFmtId="0" fontId="7" fillId="0" borderId="0" xfId="2" applyFill="1" applyBorder="1"/>
    <xf numFmtId="0" fontId="8" fillId="0" borderId="0" xfId="0" applyFont="1"/>
    <xf numFmtId="0" fontId="8" fillId="0" borderId="0" xfId="0" applyFont="1" applyProtection="1">
      <protection locked="0" hidden="1"/>
    </xf>
    <xf numFmtId="0" fontId="8" fillId="0" borderId="13" xfId="0" applyFont="1" applyBorder="1" applyAlignment="1" applyProtection="1">
      <alignment horizontal="center" vertical="center"/>
      <protection locked="0" hidden="1"/>
    </xf>
    <xf numFmtId="164" fontId="12" fillId="0" borderId="13" xfId="0" applyNumberFormat="1" applyFont="1" applyBorder="1" applyAlignment="1" applyProtection="1">
      <alignment horizontal="center" vertical="center" wrapText="1"/>
      <protection locked="0" hidden="1"/>
    </xf>
    <xf numFmtId="0" fontId="8" fillId="0" borderId="0" xfId="0" applyFont="1" applyProtection="1">
      <protection hidden="1"/>
    </xf>
    <xf numFmtId="0" fontId="12" fillId="0" borderId="0" xfId="0" applyFont="1" applyProtection="1">
      <protection hidden="1"/>
    </xf>
    <xf numFmtId="0" fontId="13" fillId="0" borderId="0" xfId="0" applyFont="1" applyAlignment="1" applyProtection="1">
      <alignment vertical="center"/>
      <protection hidden="1"/>
    </xf>
    <xf numFmtId="0" fontId="14" fillId="0" borderId="0" xfId="0" applyFont="1" applyAlignment="1" applyProtection="1">
      <alignment vertical="top"/>
      <protection hidden="1"/>
    </xf>
    <xf numFmtId="0" fontId="12" fillId="0" borderId="0" xfId="0" applyFont="1" applyAlignment="1" applyProtection="1">
      <alignment horizontal="left" vertical="center"/>
      <protection hidden="1"/>
    </xf>
    <xf numFmtId="0" fontId="14" fillId="0" borderId="0" xfId="0" applyFont="1" applyAlignment="1" applyProtection="1">
      <alignment horizontal="left" vertical="center"/>
      <protection hidden="1"/>
    </xf>
    <xf numFmtId="0" fontId="14" fillId="0" borderId="0" xfId="0" applyFont="1" applyAlignment="1" applyProtection="1">
      <alignment vertical="top" wrapText="1"/>
      <protection hidden="1"/>
    </xf>
    <xf numFmtId="0" fontId="8" fillId="0" borderId="18" xfId="0" applyFont="1" applyBorder="1"/>
    <xf numFmtId="0" fontId="15" fillId="0" borderId="18" xfId="2" applyFont="1" applyFill="1" applyBorder="1"/>
    <xf numFmtId="0" fontId="9" fillId="0" borderId="18" xfId="0" applyFont="1" applyBorder="1"/>
    <xf numFmtId="0" fontId="8" fillId="0" borderId="0" xfId="0" applyFont="1" applyAlignment="1" applyProtection="1">
      <alignment vertical="center"/>
      <protection hidden="1"/>
    </xf>
    <xf numFmtId="0" fontId="12" fillId="0" borderId="0" xfId="0" applyFont="1" applyAlignment="1" applyProtection="1">
      <alignment vertical="center"/>
      <protection hidden="1"/>
    </xf>
    <xf numFmtId="0" fontId="8" fillId="0" borderId="0" xfId="0" applyFont="1" applyAlignment="1">
      <alignment vertical="center"/>
    </xf>
    <xf numFmtId="0" fontId="8" fillId="3" borderId="0" xfId="0" applyFont="1" applyFill="1" applyProtection="1">
      <protection locked="0" hidden="1"/>
    </xf>
    <xf numFmtId="0" fontId="8" fillId="0" borderId="0" xfId="0" applyFont="1" applyAlignment="1" applyProtection="1">
      <alignment horizontal="right"/>
      <protection locked="0" hidden="1"/>
    </xf>
    <xf numFmtId="0" fontId="20" fillId="0" borderId="0" xfId="0" applyFont="1" applyProtection="1">
      <protection locked="0" hidden="1"/>
    </xf>
    <xf numFmtId="0" fontId="20" fillId="0" borderId="0" xfId="0" applyFont="1" applyAlignment="1" applyProtection="1">
      <alignment vertical="center"/>
      <protection locked="0" hidden="1"/>
    </xf>
    <xf numFmtId="14" fontId="19" fillId="0" borderId="0" xfId="0" applyNumberFormat="1" applyFont="1" applyProtection="1">
      <protection locked="0" hidden="1"/>
    </xf>
    <xf numFmtId="14" fontId="19" fillId="0" borderId="0" xfId="0" applyNumberFormat="1" applyFont="1" applyAlignment="1" applyProtection="1">
      <alignment horizontal="left" vertical="center"/>
      <protection locked="0" hidden="1"/>
    </xf>
    <xf numFmtId="0" fontId="8" fillId="0" borderId="0" xfId="0" applyFont="1" applyAlignment="1" applyProtection="1">
      <alignment vertical="top"/>
      <protection locked="0" hidden="1"/>
    </xf>
    <xf numFmtId="0" fontId="12" fillId="0" borderId="0" xfId="0" applyFont="1" applyProtection="1">
      <protection locked="0" hidden="1"/>
    </xf>
    <xf numFmtId="0" fontId="8" fillId="0" borderId="0" xfId="0" applyFont="1" applyAlignment="1" applyProtection="1">
      <alignment vertical="center"/>
      <protection locked="0" hidden="1"/>
    </xf>
    <xf numFmtId="0" fontId="8" fillId="0" borderId="0" xfId="0" applyFont="1" applyAlignment="1" applyProtection="1">
      <alignment horizontal="right" vertical="top"/>
      <protection locked="0" hidden="1"/>
    </xf>
    <xf numFmtId="0" fontId="12" fillId="0" borderId="0" xfId="0" applyFont="1" applyAlignment="1" applyProtection="1">
      <alignment horizontal="center" vertical="center"/>
      <protection locked="0" hidden="1"/>
    </xf>
    <xf numFmtId="0" fontId="8" fillId="0" borderId="0" xfId="0" applyFont="1" applyAlignment="1" applyProtection="1">
      <alignment horizontal="left" vertical="center"/>
      <protection locked="0" hidden="1"/>
    </xf>
    <xf numFmtId="1" fontId="8" fillId="0" borderId="0" xfId="0" applyNumberFormat="1" applyFont="1" applyAlignment="1" applyProtection="1">
      <alignment horizontal="left" vertical="center"/>
      <protection locked="0" hidden="1"/>
    </xf>
    <xf numFmtId="0" fontId="8" fillId="0" borderId="0" xfId="0" applyFont="1" applyAlignment="1" applyProtection="1">
      <alignment horizontal="left"/>
      <protection locked="0" hidden="1"/>
    </xf>
    <xf numFmtId="0" fontId="8" fillId="0" borderId="0" xfId="0" applyFont="1" applyAlignment="1" applyProtection="1">
      <alignment horizontal="right" vertical="center"/>
      <protection locked="0" hidden="1"/>
    </xf>
    <xf numFmtId="0" fontId="8" fillId="0" borderId="11" xfId="0" applyFont="1" applyBorder="1"/>
    <xf numFmtId="0" fontId="12" fillId="0" borderId="13" xfId="0" applyFont="1" applyBorder="1" applyAlignment="1" applyProtection="1">
      <alignment horizontal="center" vertical="center" textRotation="90" wrapText="1"/>
      <protection locked="0" hidden="1"/>
    </xf>
    <xf numFmtId="0" fontId="12" fillId="0" borderId="13" xfId="0" applyFont="1" applyBorder="1" applyAlignment="1" applyProtection="1">
      <alignment horizontal="center" vertical="center"/>
      <protection locked="0" hidden="1"/>
    </xf>
    <xf numFmtId="0" fontId="12" fillId="0" borderId="0" xfId="0" applyFont="1"/>
    <xf numFmtId="0" fontId="21" fillId="0" borderId="0" xfId="0" applyFont="1" applyAlignment="1">
      <alignment vertical="center"/>
    </xf>
    <xf numFmtId="0" fontId="22" fillId="0" borderId="0" xfId="0" applyFont="1" applyAlignment="1">
      <alignment vertical="center"/>
    </xf>
    <xf numFmtId="0" fontId="21" fillId="0" borderId="0" xfId="0" applyFont="1" applyAlignment="1">
      <alignment horizontal="left" vertical="center"/>
    </xf>
    <xf numFmtId="0" fontId="22" fillId="0" borderId="0" xfId="0" applyFont="1" applyAlignment="1">
      <alignment horizontal="center" vertical="center"/>
    </xf>
    <xf numFmtId="9" fontId="23" fillId="0" borderId="0" xfId="1" applyFont="1" applyFill="1" applyBorder="1" applyAlignment="1" applyProtection="1">
      <alignment vertical="center"/>
      <protection hidden="1"/>
    </xf>
    <xf numFmtId="0" fontId="17" fillId="0" borderId="0" xfId="0" applyFont="1"/>
    <xf numFmtId="9" fontId="24" fillId="5" borderId="0" xfId="1" applyFont="1" applyFill="1" applyBorder="1" applyAlignment="1" applyProtection="1">
      <alignment vertical="center"/>
      <protection hidden="1"/>
    </xf>
    <xf numFmtId="9" fontId="23" fillId="2" borderId="0" xfId="1" applyFont="1" applyFill="1" applyBorder="1" applyAlignment="1" applyProtection="1">
      <alignment horizontal="center" vertical="center"/>
      <protection hidden="1"/>
    </xf>
    <xf numFmtId="9" fontId="23" fillId="5" borderId="0" xfId="1" applyFont="1" applyFill="1" applyBorder="1" applyAlignment="1" applyProtection="1">
      <alignment vertical="center"/>
      <protection hidden="1"/>
    </xf>
    <xf numFmtId="0" fontId="12" fillId="0" borderId="1" xfId="0" applyFont="1" applyBorder="1" applyAlignment="1" applyProtection="1">
      <alignment horizontal="center" vertical="center"/>
      <protection locked="0" hidden="1"/>
    </xf>
    <xf numFmtId="0" fontId="27" fillId="5" borderId="0" xfId="0" applyFont="1" applyFill="1" applyAlignment="1" applyProtection="1">
      <alignment vertical="center"/>
      <protection locked="0" hidden="1"/>
    </xf>
    <xf numFmtId="0" fontId="28" fillId="0" borderId="0" xfId="0" applyFont="1" applyAlignment="1" applyProtection="1">
      <alignment vertical="center" wrapText="1"/>
      <protection hidden="1"/>
    </xf>
    <xf numFmtId="0" fontId="12" fillId="0" borderId="0" xfId="0" applyFont="1" applyAlignment="1">
      <alignment vertical="center"/>
    </xf>
    <xf numFmtId="0" fontId="26" fillId="0" borderId="1" xfId="0" applyFont="1" applyBorder="1" applyAlignment="1" applyProtection="1">
      <alignment horizontal="center" vertical="center"/>
      <protection locked="0" hidden="1"/>
    </xf>
    <xf numFmtId="0" fontId="26" fillId="0" borderId="2" xfId="0" applyFont="1" applyBorder="1" applyAlignment="1" applyProtection="1">
      <alignment horizontal="center" vertical="center"/>
      <protection locked="0" hidden="1"/>
    </xf>
    <xf numFmtId="0" fontId="26" fillId="0" borderId="3" xfId="0" applyFont="1" applyBorder="1" applyAlignment="1" applyProtection="1">
      <alignment horizontal="center" vertical="center"/>
      <protection locked="0" hidden="1"/>
    </xf>
    <xf numFmtId="0" fontId="27" fillId="5" borderId="0" xfId="0" applyFont="1" applyFill="1" applyAlignment="1" applyProtection="1">
      <alignment horizontal="center" vertical="center"/>
      <protection locked="0" hidden="1"/>
    </xf>
    <xf numFmtId="0" fontId="12" fillId="0" borderId="0" xfId="0" applyFont="1" applyAlignment="1">
      <alignment horizontal="left" vertical="center"/>
    </xf>
    <xf numFmtId="0" fontId="25" fillId="9" borderId="0" xfId="0" applyFont="1" applyFill="1" applyAlignment="1" applyProtection="1">
      <alignment horizontal="left" vertical="center"/>
      <protection hidden="1"/>
    </xf>
    <xf numFmtId="0" fontId="12" fillId="0" borderId="8" xfId="0" applyFont="1" applyBorder="1" applyProtection="1">
      <protection hidden="1"/>
    </xf>
    <xf numFmtId="0" fontId="12" fillId="5" borderId="9" xfId="0" applyFont="1" applyFill="1" applyBorder="1"/>
    <xf numFmtId="0" fontId="30" fillId="0" borderId="0" xfId="0" applyFont="1" applyAlignment="1" applyProtection="1">
      <alignment vertical="center" wrapText="1"/>
      <protection hidden="1"/>
    </xf>
    <xf numFmtId="0" fontId="32" fillId="0" borderId="0" xfId="0" applyFont="1" applyAlignment="1">
      <alignment vertical="center" wrapText="1"/>
    </xf>
    <xf numFmtId="0" fontId="10" fillId="0" borderId="0" xfId="0" applyFont="1" applyAlignment="1">
      <alignment vertical="center"/>
    </xf>
    <xf numFmtId="0" fontId="21" fillId="9" borderId="0" xfId="0" applyFont="1" applyFill="1" applyAlignment="1" applyProtection="1">
      <alignment horizontal="left" vertical="center"/>
      <protection hidden="1"/>
    </xf>
    <xf numFmtId="0" fontId="28" fillId="0" borderId="0" xfId="0" applyFont="1" applyAlignment="1" applyProtection="1">
      <alignment vertical="center"/>
      <protection hidden="1"/>
    </xf>
    <xf numFmtId="0" fontId="10" fillId="0" borderId="0" xfId="0" applyFont="1"/>
    <xf numFmtId="0" fontId="28" fillId="0" borderId="0" xfId="0" applyFont="1" applyAlignment="1" applyProtection="1">
      <alignment horizontal="center" vertical="center"/>
      <protection hidden="1"/>
    </xf>
    <xf numFmtId="0" fontId="29" fillId="5" borderId="0" xfId="0" applyFont="1" applyFill="1" applyAlignment="1" applyProtection="1">
      <alignment vertical="center" wrapText="1"/>
      <protection hidden="1"/>
    </xf>
    <xf numFmtId="0" fontId="28" fillId="0" borderId="0" xfId="0" applyFont="1" applyAlignment="1" applyProtection="1">
      <alignment horizontal="left" vertical="center"/>
      <protection hidden="1"/>
    </xf>
    <xf numFmtId="0" fontId="27" fillId="9" borderId="0" xfId="0" applyFont="1" applyFill="1" applyAlignment="1" applyProtection="1">
      <alignment vertical="center"/>
      <protection locked="0" hidden="1"/>
    </xf>
    <xf numFmtId="0" fontId="31" fillId="9" borderId="0" xfId="0" applyFont="1" applyFill="1" applyAlignment="1" applyProtection="1">
      <alignment vertical="center"/>
      <protection hidden="1"/>
    </xf>
    <xf numFmtId="165" fontId="33" fillId="0" borderId="4" xfId="0" applyNumberFormat="1" applyFont="1" applyBorder="1" applyAlignment="1" applyProtection="1">
      <alignment horizontal="center" vertical="center"/>
      <protection locked="0" hidden="1"/>
    </xf>
    <xf numFmtId="0" fontId="34" fillId="9" borderId="0" xfId="0" applyFont="1" applyFill="1" applyAlignment="1" applyProtection="1">
      <alignment vertical="center"/>
      <protection hidden="1"/>
    </xf>
    <xf numFmtId="0" fontId="17" fillId="0" borderId="0" xfId="0" applyFont="1" applyAlignment="1" applyProtection="1">
      <alignment vertical="center" wrapText="1"/>
      <protection hidden="1"/>
    </xf>
    <xf numFmtId="0" fontId="27" fillId="0" borderId="0" xfId="0" applyFont="1"/>
    <xf numFmtId="0" fontId="23" fillId="0" borderId="0" xfId="0" applyFont="1" applyAlignment="1">
      <alignment vertical="center"/>
    </xf>
    <xf numFmtId="0" fontId="12" fillId="0" borderId="0" xfId="0" applyFont="1" applyProtection="1">
      <protection locked="0"/>
    </xf>
    <xf numFmtId="14" fontId="8" fillId="0" borderId="0" xfId="0" applyNumberFormat="1" applyFont="1"/>
    <xf numFmtId="0" fontId="8" fillId="0" borderId="0" xfId="0" applyFont="1" applyAlignment="1">
      <alignment horizontal="center" vertical="center"/>
    </xf>
    <xf numFmtId="0" fontId="8" fillId="0" borderId="0" xfId="0" applyFont="1" applyProtection="1">
      <protection locked="0"/>
    </xf>
    <xf numFmtId="0" fontId="19" fillId="0" borderId="0" xfId="0" applyFont="1"/>
    <xf numFmtId="0" fontId="19" fillId="0" borderId="0" xfId="0" applyFont="1" applyAlignment="1">
      <alignment horizontal="left" vertical="center"/>
    </xf>
    <xf numFmtId="164" fontId="8" fillId="0" borderId="0" xfId="0" applyNumberFormat="1" applyFont="1"/>
    <xf numFmtId="164" fontId="8" fillId="0" borderId="0" xfId="0" applyNumberFormat="1" applyFont="1" applyAlignment="1">
      <alignment horizontal="left"/>
    </xf>
    <xf numFmtId="0" fontId="8" fillId="8" borderId="0" xfId="0" applyFont="1" applyFill="1"/>
    <xf numFmtId="164" fontId="19" fillId="0" borderId="0" xfId="0" applyNumberFormat="1" applyFont="1" applyAlignment="1">
      <alignment horizontal="left" vertical="center"/>
    </xf>
    <xf numFmtId="0" fontId="8" fillId="8" borderId="0" xfId="0" applyFont="1" applyFill="1" applyProtection="1">
      <protection hidden="1"/>
    </xf>
    <xf numFmtId="0" fontId="8" fillId="3" borderId="0" xfId="0" applyFont="1" applyFill="1"/>
    <xf numFmtId="164" fontId="8" fillId="0" borderId="0" xfId="0" applyNumberFormat="1" applyFont="1" applyProtection="1">
      <protection locked="0"/>
    </xf>
    <xf numFmtId="0" fontId="8" fillId="0" borderId="0" xfId="0" applyFont="1" applyAlignment="1" applyProtection="1">
      <alignment horizontal="left"/>
      <protection hidden="1"/>
    </xf>
    <xf numFmtId="0" fontId="19" fillId="0" borderId="0" xfId="0" applyFont="1" applyAlignment="1" applyProtection="1">
      <alignment vertical="center"/>
      <protection hidden="1"/>
    </xf>
    <xf numFmtId="1" fontId="19" fillId="0" borderId="0" xfId="0" applyNumberFormat="1" applyFont="1" applyAlignment="1" applyProtection="1">
      <alignment horizontal="left" vertical="center"/>
      <protection hidden="1"/>
    </xf>
    <xf numFmtId="0" fontId="19" fillId="0" borderId="0" xfId="0" applyFont="1" applyAlignment="1" applyProtection="1">
      <alignment vertical="center"/>
      <protection locked="0"/>
    </xf>
    <xf numFmtId="1" fontId="19" fillId="0" borderId="0" xfId="0" applyNumberFormat="1" applyFont="1" applyAlignment="1" applyProtection="1">
      <alignment vertical="center"/>
      <protection hidden="1"/>
    </xf>
    <xf numFmtId="0" fontId="8" fillId="0" borderId="0" xfId="0" applyFont="1" applyAlignment="1">
      <alignment wrapText="1"/>
    </xf>
    <xf numFmtId="14" fontId="19" fillId="0" borderId="0" xfId="0" applyNumberFormat="1" applyFont="1" applyAlignment="1" applyProtection="1">
      <alignment vertical="center"/>
      <protection hidden="1"/>
    </xf>
    <xf numFmtId="0" fontId="19" fillId="0" borderId="0" xfId="0" applyFont="1" applyProtection="1">
      <protection hidden="1"/>
    </xf>
    <xf numFmtId="0" fontId="8" fillId="0" borderId="0" xfId="0" applyFont="1" applyAlignment="1">
      <alignment horizontal="center" vertical="center" wrapText="1"/>
    </xf>
    <xf numFmtId="0" fontId="21" fillId="9" borderId="0" xfId="0" applyFont="1" applyFill="1" applyAlignment="1" applyProtection="1">
      <alignment vertical="center"/>
      <protection locked="0" hidden="1"/>
    </xf>
    <xf numFmtId="0" fontId="12" fillId="0" borderId="10" xfId="0" applyFont="1" applyBorder="1" applyAlignment="1" applyProtection="1">
      <alignment horizontal="center" vertical="center"/>
      <protection locked="0" hidden="1"/>
    </xf>
    <xf numFmtId="0" fontId="21" fillId="9" borderId="0" xfId="0" applyFont="1" applyFill="1" applyAlignment="1" applyProtection="1">
      <alignment vertical="center"/>
      <protection hidden="1"/>
    </xf>
    <xf numFmtId="0" fontId="33" fillId="0" borderId="0" xfId="0" applyFont="1" applyAlignment="1" applyProtection="1">
      <alignment horizontal="center" vertical="center"/>
      <protection locked="0" hidden="1"/>
    </xf>
    <xf numFmtId="0" fontId="33" fillId="0" borderId="4" xfId="0" applyFont="1" applyBorder="1" applyAlignment="1" applyProtection="1">
      <alignment horizontal="center" vertical="center"/>
      <protection locked="0" hidden="1"/>
    </xf>
    <xf numFmtId="0" fontId="33" fillId="0" borderId="1" xfId="0" applyFont="1" applyBorder="1" applyAlignment="1" applyProtection="1">
      <alignment horizontal="center" vertical="center"/>
      <protection locked="0" hidden="1"/>
    </xf>
    <xf numFmtId="0" fontId="33" fillId="0" borderId="3" xfId="0" applyFont="1" applyBorder="1" applyAlignment="1" applyProtection="1">
      <alignment horizontal="center" vertical="center"/>
      <protection locked="0" hidden="1"/>
    </xf>
    <xf numFmtId="0" fontId="0" fillId="0" borderId="0" xfId="0" applyAlignment="1">
      <alignment horizontal="center" vertical="center"/>
    </xf>
    <xf numFmtId="0" fontId="23" fillId="0" borderId="0" xfId="1" applyNumberFormat="1" applyFont="1" applyFill="1" applyBorder="1" applyAlignment="1" applyProtection="1">
      <alignment vertical="center" wrapText="1"/>
      <protection hidden="1"/>
    </xf>
    <xf numFmtId="0" fontId="8" fillId="13" borderId="30" xfId="0" applyFont="1" applyFill="1" applyBorder="1" applyAlignment="1">
      <alignment horizontal="left" vertical="center"/>
    </xf>
    <xf numFmtId="0" fontId="8" fillId="14" borderId="32" xfId="0" applyFont="1" applyFill="1" applyBorder="1" applyAlignment="1">
      <alignment horizontal="left" vertical="center"/>
    </xf>
    <xf numFmtId="0" fontId="8" fillId="15" borderId="34" xfId="0" applyFont="1" applyFill="1" applyBorder="1" applyAlignment="1">
      <alignment horizontal="left" vertical="center"/>
    </xf>
    <xf numFmtId="0" fontId="8" fillId="13" borderId="31" xfId="0" applyFont="1" applyFill="1" applyBorder="1" applyAlignment="1">
      <alignment horizontal="center" vertical="center"/>
    </xf>
    <xf numFmtId="0" fontId="8" fillId="14" borderId="33" xfId="0" applyFont="1" applyFill="1" applyBorder="1" applyAlignment="1">
      <alignment horizontal="center" vertical="center"/>
    </xf>
    <xf numFmtId="0" fontId="8" fillId="15" borderId="35" xfId="0" applyFont="1" applyFill="1" applyBorder="1" applyAlignment="1">
      <alignment horizontal="center" vertical="center"/>
    </xf>
    <xf numFmtId="0" fontId="8" fillId="13" borderId="36" xfId="0" applyFont="1" applyFill="1" applyBorder="1" applyAlignment="1">
      <alignment vertical="center"/>
    </xf>
    <xf numFmtId="0" fontId="8" fillId="14" borderId="36" xfId="0" applyFont="1" applyFill="1" applyBorder="1" applyAlignment="1">
      <alignment vertical="center"/>
    </xf>
    <xf numFmtId="0" fontId="8" fillId="15" borderId="37" xfId="0" applyFont="1" applyFill="1" applyBorder="1" applyAlignment="1">
      <alignment vertical="center"/>
    </xf>
    <xf numFmtId="0" fontId="41" fillId="0" borderId="0" xfId="0" applyFont="1" applyAlignment="1">
      <alignment vertical="center"/>
    </xf>
    <xf numFmtId="0" fontId="41" fillId="0" borderId="38" xfId="0" applyFont="1" applyBorder="1" applyAlignment="1">
      <alignment vertical="center"/>
    </xf>
    <xf numFmtId="0" fontId="8" fillId="0" borderId="38" xfId="0" applyFont="1" applyBorder="1" applyAlignment="1">
      <alignment vertical="center"/>
    </xf>
    <xf numFmtId="0" fontId="42" fillId="0" borderId="0" xfId="0" applyFont="1" applyAlignment="1">
      <alignment vertical="center"/>
    </xf>
    <xf numFmtId="0" fontId="27" fillId="10" borderId="0" xfId="0" applyFont="1" applyFill="1"/>
    <xf numFmtId="0" fontId="35" fillId="10" borderId="0" xfId="0" applyFont="1" applyFill="1" applyAlignment="1" applyProtection="1">
      <alignment vertical="center"/>
      <protection locked="0" hidden="1"/>
    </xf>
    <xf numFmtId="0" fontId="27" fillId="9" borderId="0" xfId="0" applyFont="1" applyFill="1" applyAlignment="1" applyProtection="1">
      <alignment horizontal="center" vertical="center"/>
      <protection locked="0" hidden="1"/>
    </xf>
    <xf numFmtId="0" fontId="11" fillId="0" borderId="0" xfId="0" applyFont="1" applyProtection="1">
      <protection hidden="1"/>
    </xf>
    <xf numFmtId="0" fontId="12" fillId="0" borderId="0" xfId="0" applyFont="1" applyAlignment="1" applyProtection="1">
      <alignment horizontal="center" vertical="top"/>
      <protection locked="0" hidden="1"/>
    </xf>
    <xf numFmtId="0" fontId="19" fillId="0" borderId="0" xfId="0" applyFont="1" applyAlignment="1" applyProtection="1">
      <alignment horizontal="left" vertical="center"/>
      <protection locked="0" hidden="1"/>
    </xf>
    <xf numFmtId="0" fontId="8" fillId="0" borderId="0" xfId="0" applyFont="1" applyAlignment="1" applyProtection="1">
      <alignment horizontal="left" vertical="top"/>
      <protection locked="0" hidden="1"/>
    </xf>
    <xf numFmtId="166" fontId="8" fillId="0" borderId="0" xfId="0" applyNumberFormat="1" applyFont="1"/>
    <xf numFmtId="9" fontId="23" fillId="16" borderId="0" xfId="1" applyFont="1" applyFill="1" applyBorder="1" applyAlignment="1" applyProtection="1">
      <alignment vertical="center"/>
      <protection hidden="1"/>
    </xf>
    <xf numFmtId="0" fontId="27" fillId="16" borderId="0" xfId="0" applyFont="1" applyFill="1" applyAlignment="1" applyProtection="1">
      <alignment vertical="center" wrapText="1"/>
      <protection hidden="1"/>
    </xf>
    <xf numFmtId="0" fontId="29" fillId="16" borderId="10" xfId="0" applyFont="1" applyFill="1" applyBorder="1" applyAlignment="1" applyProtection="1">
      <alignment vertical="center" wrapText="1"/>
      <protection hidden="1"/>
    </xf>
    <xf numFmtId="0" fontId="27" fillId="16" borderId="0" xfId="0" applyFont="1" applyFill="1" applyAlignment="1" applyProtection="1">
      <alignment horizontal="center" vertical="center"/>
      <protection hidden="1"/>
    </xf>
    <xf numFmtId="0" fontId="21" fillId="16" borderId="0" xfId="0" applyFont="1" applyFill="1" applyProtection="1">
      <protection hidden="1"/>
    </xf>
    <xf numFmtId="0" fontId="21" fillId="16" borderId="0" xfId="0" applyFont="1" applyFill="1" applyAlignment="1" applyProtection="1">
      <alignment vertical="center"/>
      <protection hidden="1"/>
    </xf>
    <xf numFmtId="0" fontId="21" fillId="16" borderId="0" xfId="0" applyFont="1" applyFill="1" applyAlignment="1" applyProtection="1">
      <alignment horizontal="left" vertical="center"/>
      <protection hidden="1"/>
    </xf>
    <xf numFmtId="0" fontId="21" fillId="16" borderId="0" xfId="0" applyFont="1" applyFill="1"/>
    <xf numFmtId="0" fontId="23" fillId="16" borderId="0" xfId="0" applyFont="1" applyFill="1" applyAlignment="1">
      <alignment vertical="center"/>
    </xf>
    <xf numFmtId="164" fontId="27" fillId="16" borderId="0" xfId="0" applyNumberFormat="1" applyFont="1" applyFill="1" applyAlignment="1" applyProtection="1">
      <alignment horizontal="left" vertical="center"/>
      <protection locked="0" hidden="1"/>
    </xf>
    <xf numFmtId="0" fontId="27" fillId="16" borderId="0" xfId="0" applyFont="1" applyFill="1" applyAlignment="1" applyProtection="1">
      <alignment vertical="center"/>
      <protection locked="0" hidden="1"/>
    </xf>
    <xf numFmtId="0" fontId="27" fillId="16" borderId="0" xfId="0" applyFont="1" applyFill="1" applyAlignment="1" applyProtection="1">
      <alignment horizontal="left" vertical="center"/>
      <protection locked="0" hidden="1"/>
    </xf>
    <xf numFmtId="0" fontId="31" fillId="16" borderId="0" xfId="0" applyFont="1" applyFill="1" applyAlignment="1" applyProtection="1">
      <alignment vertical="center"/>
      <protection hidden="1"/>
    </xf>
    <xf numFmtId="0" fontId="42" fillId="16" borderId="0" xfId="0" applyFont="1" applyFill="1" applyAlignment="1">
      <alignment vertical="center"/>
    </xf>
    <xf numFmtId="0" fontId="27" fillId="16" borderId="0" xfId="0" applyFont="1" applyFill="1"/>
    <xf numFmtId="0" fontId="27" fillId="17" borderId="0" xfId="0" applyFont="1" applyFill="1" applyAlignment="1" applyProtection="1">
      <alignment horizontal="center" vertical="center"/>
      <protection hidden="1"/>
    </xf>
    <xf numFmtId="0" fontId="27" fillId="17" borderId="0" xfId="0" applyFont="1" applyFill="1" applyAlignment="1" applyProtection="1">
      <alignment vertical="center"/>
      <protection hidden="1"/>
    </xf>
    <xf numFmtId="0" fontId="30" fillId="17" borderId="0" xfId="0" applyFont="1" applyFill="1" applyAlignment="1" applyProtection="1">
      <alignment horizontal="center" vertical="center" wrapText="1"/>
      <protection hidden="1"/>
    </xf>
    <xf numFmtId="0" fontId="31" fillId="17" borderId="0" xfId="0" applyFont="1" applyFill="1" applyAlignment="1" applyProtection="1">
      <alignment horizontal="left" vertical="center"/>
      <protection hidden="1"/>
    </xf>
    <xf numFmtId="164" fontId="27" fillId="17" borderId="0" xfId="0" applyNumberFormat="1" applyFont="1" applyFill="1" applyAlignment="1" applyProtection="1">
      <alignment horizontal="left" vertical="center"/>
      <protection locked="0" hidden="1"/>
    </xf>
    <xf numFmtId="0" fontId="3" fillId="18" borderId="0" xfId="0" applyFont="1" applyFill="1" applyAlignment="1" applyProtection="1">
      <alignment vertical="center"/>
      <protection hidden="1"/>
    </xf>
    <xf numFmtId="0" fontId="9" fillId="0" borderId="0" xfId="0" applyFont="1"/>
    <xf numFmtId="14" fontId="9" fillId="0" borderId="0" xfId="0" applyNumberFormat="1" applyFont="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xf>
    <xf numFmtId="1" fontId="9" fillId="0" borderId="0" xfId="0" applyNumberFormat="1" applyFont="1" applyAlignment="1">
      <alignment horizontal="left" vertical="center"/>
    </xf>
    <xf numFmtId="167" fontId="14" fillId="5" borderId="0" xfId="0" applyNumberFormat="1" applyFont="1" applyFill="1" applyAlignment="1" applyProtection="1">
      <alignment horizontal="center" vertical="center"/>
      <protection locked="0" hidden="1"/>
    </xf>
    <xf numFmtId="0" fontId="8" fillId="0" borderId="12" xfId="0" applyFont="1" applyBorder="1"/>
    <xf numFmtId="17" fontId="8" fillId="0" borderId="0" xfId="0" applyNumberFormat="1" applyFont="1" applyProtection="1">
      <protection hidden="1"/>
    </xf>
    <xf numFmtId="2" fontId="8" fillId="0" borderId="13" xfId="0" applyNumberFormat="1" applyFont="1" applyBorder="1" applyAlignment="1" applyProtection="1">
      <alignment horizontal="center" vertical="center"/>
      <protection locked="0" hidden="1"/>
    </xf>
    <xf numFmtId="17" fontId="26" fillId="0" borderId="13" xfId="0" applyNumberFormat="1" applyFont="1" applyBorder="1" applyAlignment="1" applyProtection="1">
      <alignment horizontal="center" vertical="center"/>
      <protection locked="0" hidden="1"/>
    </xf>
    <xf numFmtId="0" fontId="50" fillId="0" borderId="13" xfId="0" applyFont="1" applyBorder="1" applyAlignment="1" applyProtection="1">
      <alignment horizontal="center" vertical="center"/>
      <protection locked="0" hidden="1"/>
    </xf>
    <xf numFmtId="0" fontId="8" fillId="0" borderId="0" xfId="0" applyFont="1" applyAlignment="1">
      <alignment horizontal="center" wrapText="1"/>
    </xf>
    <xf numFmtId="0" fontId="19" fillId="0" borderId="0" xfId="0" applyFont="1" applyAlignment="1" applyProtection="1">
      <alignment horizontal="left" vertical="center" wrapText="1"/>
      <protection hidden="1"/>
    </xf>
    <xf numFmtId="0" fontId="19" fillId="0" borderId="0" xfId="0" applyFont="1" applyAlignment="1" applyProtection="1">
      <alignment vertical="center" wrapText="1"/>
      <protection hidden="1"/>
    </xf>
    <xf numFmtId="0" fontId="8" fillId="0" borderId="0" xfId="0" applyFont="1" applyAlignment="1">
      <alignment horizontal="left" wrapText="1"/>
    </xf>
    <xf numFmtId="0" fontId="8" fillId="0" borderId="0" xfId="0" applyFont="1" applyAlignment="1">
      <alignment horizontal="left" vertical="center" wrapText="1"/>
    </xf>
    <xf numFmtId="0" fontId="8" fillId="0" borderId="0" xfId="0" applyFont="1" applyAlignment="1">
      <alignment horizontal="center"/>
    </xf>
    <xf numFmtId="0" fontId="19" fillId="0" borderId="0" xfId="0" applyFont="1" applyAlignment="1" applyProtection="1">
      <alignment horizontal="center" vertical="center"/>
      <protection hidden="1"/>
    </xf>
    <xf numFmtId="0" fontId="3" fillId="4" borderId="4" xfId="0" applyFont="1" applyFill="1" applyBorder="1" applyAlignment="1" applyProtection="1">
      <alignment horizontal="center" vertical="center"/>
      <protection hidden="1"/>
    </xf>
    <xf numFmtId="0" fontId="3" fillId="4" borderId="6" xfId="0" applyFont="1" applyFill="1" applyBorder="1" applyAlignment="1" applyProtection="1">
      <alignment horizontal="center" vertical="center"/>
      <protection hidden="1"/>
    </xf>
    <xf numFmtId="0" fontId="43" fillId="6" borderId="0" xfId="0" applyFont="1" applyFill="1" applyAlignment="1" applyProtection="1">
      <alignment horizontal="center" vertical="center" wrapText="1"/>
      <protection hidden="1"/>
    </xf>
    <xf numFmtId="0" fontId="31" fillId="9" borderId="0" xfId="0" applyFont="1" applyFill="1" applyAlignment="1" applyProtection="1">
      <alignment horizontal="left" vertical="center" wrapText="1"/>
      <protection hidden="1"/>
    </xf>
    <xf numFmtId="0" fontId="21" fillId="9" borderId="0" xfId="0" applyFont="1" applyFill="1" applyAlignment="1" applyProtection="1">
      <alignment horizontal="left" vertical="center"/>
      <protection hidden="1"/>
    </xf>
    <xf numFmtId="0" fontId="8" fillId="0" borderId="0" xfId="0" applyFont="1" applyAlignment="1" applyProtection="1">
      <alignment horizontal="left" wrapText="1"/>
      <protection hidden="1"/>
    </xf>
    <xf numFmtId="0" fontId="33" fillId="0" borderId="4" xfId="0" applyFont="1" applyBorder="1" applyAlignment="1" applyProtection="1">
      <alignment vertical="center"/>
      <protection locked="0" hidden="1"/>
    </xf>
    <xf numFmtId="0" fontId="33" fillId="0" borderId="4" xfId="0" applyFont="1" applyBorder="1" applyAlignment="1" applyProtection="1">
      <alignment horizontal="left" vertical="center" wrapText="1"/>
      <protection locked="0"/>
    </xf>
    <xf numFmtId="0" fontId="33" fillId="0" borderId="4" xfId="0" applyFont="1" applyBorder="1" applyAlignment="1" applyProtection="1">
      <alignment horizontal="center" vertical="center"/>
      <protection locked="0" hidden="1"/>
    </xf>
    <xf numFmtId="0" fontId="21" fillId="9" borderId="0" xfId="0" applyFont="1" applyFill="1" applyAlignment="1" applyProtection="1">
      <alignment horizontal="left" vertical="center" wrapText="1"/>
      <protection hidden="1"/>
    </xf>
    <xf numFmtId="0" fontId="37" fillId="7" borderId="0" xfId="0" applyFont="1" applyFill="1" applyAlignment="1">
      <alignment horizontal="center" vertical="center"/>
    </xf>
    <xf numFmtId="0" fontId="40" fillId="0" borderId="0" xfId="2" applyFont="1" applyFill="1" applyAlignment="1">
      <alignment horizontal="center" vertical="center"/>
    </xf>
    <xf numFmtId="0" fontId="41" fillId="3" borderId="25" xfId="0" applyFont="1" applyFill="1" applyBorder="1" applyAlignment="1">
      <alignment horizontal="center" vertical="center"/>
    </xf>
    <xf numFmtId="0" fontId="41" fillId="3" borderId="28" xfId="0" applyFont="1" applyFill="1" applyBorder="1" applyAlignment="1">
      <alignment horizontal="center" vertical="center"/>
    </xf>
    <xf numFmtId="0" fontId="49" fillId="4" borderId="12" xfId="0" applyFont="1" applyFill="1" applyBorder="1" applyAlignment="1" applyProtection="1">
      <alignment horizontal="center" vertical="center"/>
      <protection hidden="1"/>
    </xf>
    <xf numFmtId="0" fontId="3" fillId="4" borderId="7" xfId="0" applyFont="1" applyFill="1" applyBorder="1" applyAlignment="1" applyProtection="1">
      <alignment horizontal="center" vertical="center"/>
      <protection hidden="1"/>
    </xf>
    <xf numFmtId="0" fontId="33" fillId="0" borderId="5" xfId="0" applyFont="1" applyBorder="1" applyAlignment="1" applyProtection="1">
      <alignment vertical="center"/>
      <protection locked="0" hidden="1"/>
    </xf>
    <xf numFmtId="0" fontId="33" fillId="0" borderId="5" xfId="0" applyFont="1" applyBorder="1" applyAlignment="1" applyProtection="1">
      <alignment horizontal="left" vertical="center"/>
      <protection locked="0" hidden="1"/>
    </xf>
    <xf numFmtId="0" fontId="36" fillId="3" borderId="0" xfId="0" applyFont="1" applyFill="1" applyAlignment="1">
      <alignment horizontal="center" vertical="center"/>
    </xf>
    <xf numFmtId="0" fontId="22" fillId="4" borderId="0" xfId="0" applyFont="1" applyFill="1" applyAlignment="1">
      <alignment horizontal="center" vertical="center"/>
    </xf>
    <xf numFmtId="9" fontId="2" fillId="2" borderId="0" xfId="1" applyFont="1" applyFill="1" applyBorder="1" applyAlignment="1" applyProtection="1">
      <alignment horizontal="center" vertical="center"/>
      <protection hidden="1"/>
    </xf>
    <xf numFmtId="9" fontId="24" fillId="3" borderId="0" xfId="1" applyFont="1" applyFill="1" applyBorder="1" applyAlignment="1" applyProtection="1">
      <alignment horizontal="center" vertical="center"/>
      <protection hidden="1"/>
    </xf>
    <xf numFmtId="0" fontId="25" fillId="9" borderId="0" xfId="0" applyFont="1" applyFill="1" applyAlignment="1" applyProtection="1">
      <alignment horizontal="left" vertical="center"/>
      <protection hidden="1"/>
    </xf>
    <xf numFmtId="0" fontId="26" fillId="0" borderId="2" xfId="0" applyFont="1" applyBorder="1" applyAlignment="1" applyProtection="1">
      <alignment horizontal="left" vertical="center"/>
      <protection locked="0" hidden="1"/>
    </xf>
    <xf numFmtId="0" fontId="26" fillId="0" borderId="3" xfId="0" applyFont="1" applyBorder="1" applyAlignment="1" applyProtection="1">
      <alignment horizontal="left" vertical="center"/>
      <protection locked="0" hidden="1"/>
    </xf>
    <xf numFmtId="0" fontId="33" fillId="5" borderId="4" xfId="0" applyFont="1" applyFill="1" applyBorder="1" applyAlignment="1" applyProtection="1">
      <alignment horizontal="center" vertical="center" wrapText="1"/>
      <protection locked="0" hidden="1"/>
    </xf>
    <xf numFmtId="0" fontId="33" fillId="5" borderId="4" xfId="0" applyFont="1" applyFill="1" applyBorder="1" applyAlignment="1" applyProtection="1">
      <alignment horizontal="center" vertical="center"/>
      <protection locked="0" hidden="1"/>
    </xf>
    <xf numFmtId="0" fontId="33" fillId="0" borderId="4" xfId="0" applyFont="1" applyBorder="1" applyAlignment="1" applyProtection="1">
      <alignment horizontal="left" vertical="center"/>
      <protection locked="0" hidden="1"/>
    </xf>
    <xf numFmtId="0" fontId="33" fillId="0" borderId="0" xfId="0" applyFont="1" applyAlignment="1" applyProtection="1">
      <alignment horizontal="center" vertical="center"/>
      <protection locked="0" hidden="1"/>
    </xf>
    <xf numFmtId="0" fontId="26" fillId="0" borderId="4" xfId="0" applyFont="1" applyBorder="1" applyAlignment="1" applyProtection="1">
      <alignment horizontal="center" vertical="center"/>
      <protection locked="0" hidden="1"/>
    </xf>
    <xf numFmtId="0" fontId="27" fillId="5" borderId="5" xfId="0" applyFont="1" applyFill="1" applyBorder="1" applyAlignment="1" applyProtection="1">
      <alignment horizontal="center" vertical="center"/>
      <protection hidden="1"/>
    </xf>
    <xf numFmtId="0" fontId="41" fillId="3" borderId="26" xfId="0" applyFont="1" applyFill="1" applyBorder="1" applyAlignment="1">
      <alignment horizontal="center" vertical="center"/>
    </xf>
    <xf numFmtId="0" fontId="41" fillId="3" borderId="29" xfId="0" applyFont="1" applyFill="1" applyBorder="1" applyAlignment="1">
      <alignment horizontal="center" vertical="center"/>
    </xf>
    <xf numFmtId="0" fontId="19" fillId="0" borderId="0" xfId="0" applyFont="1" applyAlignment="1">
      <alignment horizontal="left" vertical="center" wrapText="1"/>
    </xf>
    <xf numFmtId="0" fontId="37" fillId="2" borderId="0" xfId="0" applyFont="1" applyFill="1" applyAlignment="1">
      <alignment horizontal="center" vertical="center"/>
    </xf>
    <xf numFmtId="0" fontId="4" fillId="11" borderId="19" xfId="0" applyFont="1" applyFill="1" applyBorder="1" applyAlignment="1">
      <alignment horizontal="center" vertical="center" wrapText="1"/>
    </xf>
    <xf numFmtId="0" fontId="4" fillId="11" borderId="20" xfId="0" applyFont="1" applyFill="1" applyBorder="1" applyAlignment="1">
      <alignment horizontal="center" vertical="center" wrapText="1"/>
    </xf>
    <xf numFmtId="0" fontId="4" fillId="11" borderId="21" xfId="0" applyFont="1" applyFill="1" applyBorder="1" applyAlignment="1">
      <alignment horizontal="center" vertical="center" wrapText="1"/>
    </xf>
    <xf numFmtId="0" fontId="4" fillId="11" borderId="22" xfId="0" applyFont="1" applyFill="1" applyBorder="1" applyAlignment="1">
      <alignment horizontal="center" vertical="center" wrapText="1"/>
    </xf>
    <xf numFmtId="0" fontId="4" fillId="11" borderId="23" xfId="0" applyFont="1" applyFill="1" applyBorder="1" applyAlignment="1">
      <alignment horizontal="center" vertical="center" wrapText="1"/>
    </xf>
    <xf numFmtId="0" fontId="4" fillId="11" borderId="24" xfId="0" applyFont="1" applyFill="1" applyBorder="1" applyAlignment="1">
      <alignment horizontal="center" vertical="center" wrapText="1"/>
    </xf>
    <xf numFmtId="0" fontId="39" fillId="12" borderId="0" xfId="0" applyFont="1" applyFill="1" applyAlignment="1">
      <alignment horizontal="center" vertical="center"/>
    </xf>
    <xf numFmtId="0" fontId="47" fillId="11" borderId="0" xfId="0" applyFont="1" applyFill="1" applyAlignment="1">
      <alignment horizontal="center" vertical="center" wrapText="1"/>
    </xf>
    <xf numFmtId="0" fontId="41" fillId="3" borderId="27" xfId="0" applyFont="1" applyFill="1" applyBorder="1" applyAlignment="1">
      <alignment horizontal="center" vertical="center"/>
    </xf>
    <xf numFmtId="0" fontId="41" fillId="3" borderId="39" xfId="0" applyFont="1" applyFill="1" applyBorder="1" applyAlignment="1">
      <alignment horizontal="center" vertical="center"/>
    </xf>
    <xf numFmtId="0" fontId="33" fillId="0" borderId="4" xfId="0" quotePrefix="1" applyFont="1" applyBorder="1" applyAlignment="1" applyProtection="1">
      <alignment horizontal="left" vertical="center"/>
      <protection locked="0" hidden="1"/>
    </xf>
    <xf numFmtId="0" fontId="3" fillId="4" borderId="0" xfId="0" applyFont="1" applyFill="1" applyAlignment="1" applyProtection="1">
      <alignment horizontal="center" vertical="center" wrapText="1"/>
      <protection hidden="1"/>
    </xf>
    <xf numFmtId="14" fontId="33" fillId="5" borderId="4" xfId="0" applyNumberFormat="1" applyFont="1" applyFill="1" applyBorder="1" applyAlignment="1" applyProtection="1">
      <alignment horizontal="left" vertical="center"/>
      <protection locked="0"/>
    </xf>
    <xf numFmtId="0" fontId="21" fillId="16" borderId="0" xfId="0" applyFont="1" applyFill="1" applyAlignment="1">
      <alignment horizontal="center"/>
    </xf>
    <xf numFmtId="0" fontId="3" fillId="4" borderId="0" xfId="0" applyFont="1" applyFill="1" applyAlignment="1" applyProtection="1">
      <alignment horizontal="center" vertical="center"/>
      <protection hidden="1"/>
    </xf>
    <xf numFmtId="0" fontId="14" fillId="0" borderId="0" xfId="0" applyFont="1" applyAlignment="1" applyProtection="1">
      <alignment horizontal="center" vertical="center"/>
      <protection locked="0" hidden="1"/>
    </xf>
    <xf numFmtId="0" fontId="8" fillId="0" borderId="0" xfId="0" applyFont="1" applyAlignment="1">
      <alignment horizontal="center" vertical="center" wrapText="1"/>
    </xf>
    <xf numFmtId="0" fontId="8" fillId="0" borderId="0" xfId="0" applyFont="1" applyAlignment="1" applyProtection="1">
      <alignment horizontal="left" vertical="center" wrapText="1"/>
      <protection hidden="1"/>
    </xf>
    <xf numFmtId="0" fontId="8" fillId="0" borderId="0" xfId="0" applyFont="1" applyAlignment="1" applyProtection="1">
      <alignment horizontal="center"/>
      <protection locked="0" hidden="1"/>
    </xf>
    <xf numFmtId="0" fontId="18" fillId="0" borderId="0" xfId="0" applyFont="1" applyAlignment="1" applyProtection="1">
      <alignment horizontal="center" vertical="center"/>
      <protection locked="0" hidden="1"/>
    </xf>
    <xf numFmtId="0" fontId="18" fillId="0" borderId="0" xfId="0" applyFont="1" applyAlignment="1" applyProtection="1">
      <alignment horizontal="center"/>
      <protection locked="0" hidden="1"/>
    </xf>
    <xf numFmtId="0" fontId="8" fillId="0" borderId="0" xfId="0" applyFont="1" applyAlignment="1" applyProtection="1">
      <alignment horizontal="right"/>
      <protection locked="0" hidden="1"/>
    </xf>
    <xf numFmtId="14" fontId="8" fillId="0" borderId="0" xfId="0" applyNumberFormat="1" applyFont="1" applyAlignment="1" applyProtection="1">
      <alignment horizontal="left"/>
      <protection locked="0" hidden="1"/>
    </xf>
    <xf numFmtId="0" fontId="8" fillId="0" borderId="0" xfId="0" applyFont="1" applyAlignment="1" applyProtection="1">
      <alignment horizontal="left" wrapText="1"/>
      <protection locked="0" hidden="1"/>
    </xf>
    <xf numFmtId="0" fontId="8" fillId="0" borderId="0" xfId="0" applyFont="1" applyAlignment="1" applyProtection="1">
      <alignment horizontal="left" vertical="center" wrapText="1"/>
      <protection locked="0" hidden="1"/>
    </xf>
    <xf numFmtId="0" fontId="12" fillId="0" borderId="0" xfId="0" applyFont="1" applyAlignment="1" applyProtection="1">
      <alignment horizontal="center"/>
      <protection locked="0" hidden="1"/>
    </xf>
    <xf numFmtId="0" fontId="8" fillId="0" borderId="0" xfId="0" applyFont="1" applyAlignment="1" applyProtection="1">
      <alignment horizontal="left" vertical="center"/>
      <protection locked="0" hidden="1"/>
    </xf>
    <xf numFmtId="14" fontId="8" fillId="0" borderId="0" xfId="0" applyNumberFormat="1" applyFont="1" applyAlignment="1" applyProtection="1">
      <alignment horizontal="left" vertical="center" wrapText="1"/>
      <protection locked="0" hidden="1"/>
    </xf>
    <xf numFmtId="0" fontId="8" fillId="0" borderId="0" xfId="0" applyFont="1" applyAlignment="1" applyProtection="1">
      <alignment horizontal="right" vertical="center"/>
      <protection locked="0" hidden="1"/>
    </xf>
    <xf numFmtId="0" fontId="8" fillId="0" borderId="0" xfId="0" applyFont="1" applyAlignment="1" applyProtection="1">
      <alignment horizontal="center" vertical="top"/>
      <protection locked="0" hidden="1"/>
    </xf>
    <xf numFmtId="0" fontId="8" fillId="0" borderId="0" xfId="0" applyFont="1" applyAlignment="1" applyProtection="1">
      <alignment horizontal="left" vertical="top" wrapText="1"/>
      <protection locked="0" hidden="1"/>
    </xf>
    <xf numFmtId="0" fontId="12" fillId="0" borderId="13" xfId="0" applyFont="1" applyBorder="1" applyAlignment="1" applyProtection="1">
      <alignment horizontal="center" vertical="center"/>
      <protection locked="0" hidden="1"/>
    </xf>
    <xf numFmtId="0" fontId="12" fillId="0" borderId="0" xfId="0" applyFont="1" applyAlignment="1" applyProtection="1">
      <alignment horizontal="center"/>
      <protection hidden="1"/>
    </xf>
    <xf numFmtId="0" fontId="8" fillId="0" borderId="0" xfId="0" applyFont="1" applyAlignment="1" applyProtection="1">
      <alignment horizontal="center"/>
      <protection hidden="1"/>
    </xf>
    <xf numFmtId="0" fontId="18" fillId="0" borderId="12" xfId="0" applyFont="1" applyBorder="1" applyAlignment="1" applyProtection="1">
      <alignment horizontal="center" vertical="center"/>
      <protection locked="0" hidden="1"/>
    </xf>
    <xf numFmtId="0" fontId="17" fillId="2" borderId="0" xfId="0" applyFont="1" applyFill="1" applyAlignment="1">
      <alignment horizontal="center" vertical="center" wrapText="1"/>
    </xf>
    <xf numFmtId="0" fontId="12" fillId="0" borderId="14" xfId="0" applyFont="1" applyBorder="1" applyAlignment="1" applyProtection="1">
      <alignment horizontal="center" vertical="center" textRotation="90" wrapText="1"/>
      <protection locked="0" hidden="1"/>
    </xf>
    <xf numFmtId="0" fontId="12" fillId="0" borderId="15" xfId="0" applyFont="1" applyBorder="1" applyAlignment="1" applyProtection="1">
      <alignment horizontal="center" vertical="center" textRotation="90" wrapText="1"/>
      <protection locked="0" hidden="1"/>
    </xf>
    <xf numFmtId="0" fontId="10" fillId="0" borderId="13" xfId="0" applyFont="1" applyBorder="1" applyAlignment="1" applyProtection="1">
      <alignment horizontal="center" vertical="center" textRotation="90" wrapText="1"/>
      <protection locked="0" hidden="1"/>
    </xf>
    <xf numFmtId="0" fontId="14" fillId="0" borderId="0" xfId="0" applyFont="1" applyAlignment="1" applyProtection="1">
      <alignment horizontal="right" vertical="top"/>
      <protection hidden="1"/>
    </xf>
    <xf numFmtId="0" fontId="16" fillId="0" borderId="0" xfId="0" applyFont="1" applyAlignment="1" applyProtection="1">
      <alignment horizontal="left" vertical="top" wrapText="1"/>
      <protection hidden="1"/>
    </xf>
    <xf numFmtId="0" fontId="12" fillId="0" borderId="16" xfId="0" applyFont="1" applyBorder="1" applyAlignment="1" applyProtection="1">
      <alignment horizontal="center" vertical="center"/>
      <protection locked="0" hidden="1"/>
    </xf>
    <xf numFmtId="0" fontId="12" fillId="0" borderId="17" xfId="0" applyFont="1" applyBorder="1" applyAlignment="1" applyProtection="1">
      <alignment horizontal="center" vertical="center"/>
      <protection locked="0" hidden="1"/>
    </xf>
    <xf numFmtId="0" fontId="12" fillId="0" borderId="13" xfId="0" applyFont="1" applyBorder="1" applyAlignment="1" applyProtection="1">
      <alignment horizontal="center" vertical="center" wrapText="1"/>
      <protection locked="0" hidden="1"/>
    </xf>
    <xf numFmtId="0" fontId="10" fillId="0" borderId="14" xfId="0" applyFont="1" applyBorder="1" applyAlignment="1" applyProtection="1">
      <alignment horizontal="center" vertical="center" textRotation="90" wrapText="1"/>
      <protection locked="0" hidden="1"/>
    </xf>
    <xf numFmtId="0" fontId="10" fillId="0" borderId="15" xfId="0" applyFont="1" applyBorder="1" applyAlignment="1" applyProtection="1">
      <alignment horizontal="center" vertical="center" textRotation="90" wrapText="1"/>
      <protection locked="0" hidden="1"/>
    </xf>
    <xf numFmtId="0" fontId="9" fillId="0" borderId="0" xfId="0" applyFont="1" applyAlignment="1">
      <alignment horizontal="left" vertical="center" wrapText="1"/>
    </xf>
    <xf numFmtId="0" fontId="48" fillId="0" borderId="0" xfId="0" applyFont="1" applyAlignment="1">
      <alignment horizontal="center" vertical="center"/>
    </xf>
    <xf numFmtId="0" fontId="18" fillId="0" borderId="0" xfId="0" applyFont="1" applyAlignment="1">
      <alignment horizontal="center"/>
    </xf>
    <xf numFmtId="0" fontId="8" fillId="0" borderId="0" xfId="0" applyFont="1" applyAlignment="1" applyProtection="1">
      <alignment horizontal="center" vertical="center"/>
      <protection locked="0" hidden="1"/>
    </xf>
    <xf numFmtId="14" fontId="8" fillId="0" borderId="0" xfId="0" applyNumberFormat="1" applyFont="1" applyAlignment="1" applyProtection="1">
      <alignment horizontal="left" vertical="center"/>
      <protection locked="0" hidden="1"/>
    </xf>
    <xf numFmtId="14" fontId="8" fillId="0" borderId="0" xfId="0" applyNumberFormat="1" applyFont="1" applyAlignment="1" applyProtection="1">
      <alignment horizontal="center" vertical="center"/>
      <protection locked="0" hidden="1"/>
    </xf>
    <xf numFmtId="171" fontId="8" fillId="0" borderId="0" xfId="0" applyNumberFormat="1" applyFont="1"/>
    <xf numFmtId="173" fontId="5" fillId="0" borderId="0" xfId="0" applyNumberFormat="1" applyFont="1" applyAlignment="1" applyProtection="1">
      <alignment vertical="center" wrapText="1"/>
      <protection hidden="1"/>
    </xf>
    <xf numFmtId="0" fontId="51" fillId="0" borderId="0" xfId="0" applyFont="1" applyAlignment="1">
      <alignment horizontal="left"/>
    </xf>
    <xf numFmtId="173" fontId="6" fillId="0" borderId="0" xfId="0" applyNumberFormat="1" applyFont="1" applyAlignment="1">
      <alignment vertical="center"/>
    </xf>
    <xf numFmtId="173" fontId="5" fillId="0" borderId="0" xfId="0" applyNumberFormat="1" applyFont="1"/>
    <xf numFmtId="173" fontId="8" fillId="0" borderId="0" xfId="0" applyNumberFormat="1" applyFont="1" applyAlignment="1" applyProtection="1">
      <alignment vertical="center"/>
      <protection locked="0" hidden="1"/>
    </xf>
    <xf numFmtId="165" fontId="10" fillId="0" borderId="13" xfId="0" applyNumberFormat="1" applyFont="1" applyBorder="1" applyAlignment="1" applyProtection="1">
      <alignment horizontal="center" vertical="center" wrapText="1"/>
      <protection locked="0" hidden="1"/>
    </xf>
    <xf numFmtId="0" fontId="25" fillId="2" borderId="0" xfId="0" applyFont="1" applyFill="1" applyAlignment="1" applyProtection="1">
      <alignment vertical="center" wrapText="1"/>
      <protection hidden="1"/>
    </xf>
    <xf numFmtId="0" fontId="25" fillId="2" borderId="0" xfId="0" applyFont="1" applyFill="1" applyAlignment="1" applyProtection="1">
      <alignment horizontal="center" vertical="center" wrapText="1"/>
      <protection hidden="1"/>
    </xf>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FFC000"/>
      <color rgb="FFDDDDDD"/>
      <color rgb="FF002060"/>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hyperlink" Target="#DATA!A1"/></Relationships>
</file>

<file path=xl/drawings/_rels/drawing3.xml.rels><?xml version="1.0" encoding="UTF-8" standalone="yes"?>
<Relationships xmlns="http://schemas.openxmlformats.org/package/2006/relationships"><Relationship Id="rId1" Type="http://schemas.openxmlformats.org/officeDocument/2006/relationships/hyperlink" Target="#DATA!A1"/></Relationships>
</file>

<file path=xl/drawings/drawing1.xml><?xml version="1.0" encoding="utf-8"?>
<xdr:wsDr xmlns:xdr="http://schemas.openxmlformats.org/drawingml/2006/spreadsheetDrawing" xmlns:a="http://schemas.openxmlformats.org/drawingml/2006/main">
  <xdr:twoCellAnchor editAs="absolute">
    <xdr:from>
      <xdr:col>8</xdr:col>
      <xdr:colOff>297180</xdr:colOff>
      <xdr:row>4</xdr:row>
      <xdr:rowOff>0</xdr:rowOff>
    </xdr:from>
    <xdr:to>
      <xdr:col>9</xdr:col>
      <xdr:colOff>701040</xdr:colOff>
      <xdr:row>11</xdr:row>
      <xdr:rowOff>108810</xdr:rowOff>
    </xdr:to>
    <xdr:pic>
      <xdr:nvPicPr>
        <xdr:cNvPr id="3" name="Picture 2">
          <a:extLst>
            <a:ext uri="{FF2B5EF4-FFF2-40B4-BE49-F238E27FC236}">
              <a16:creationId xmlns:a16="http://schemas.microsoft.com/office/drawing/2014/main" id="{11AF6D34-46D5-48E3-8290-38B703C90A61}"/>
            </a:ext>
          </a:extLst>
        </xdr:cNvPr>
        <xdr:cNvPicPr>
          <a:picLocks noChangeAspect="1"/>
        </xdr:cNvPicPr>
      </xdr:nvPicPr>
      <xdr:blipFill>
        <a:blip xmlns:r="http://schemas.openxmlformats.org/officeDocument/2006/relationships" r:embed="rId1"/>
        <a:stretch>
          <a:fillRect/>
        </a:stretch>
      </xdr:blipFill>
      <xdr:spPr>
        <a:xfrm>
          <a:off x="4945380" y="891540"/>
          <a:ext cx="1280160" cy="1457550"/>
        </a:xfrm>
        <a:prstGeom prst="ellipse">
          <a:avLst/>
        </a:prstGeom>
        <a:ln>
          <a:noFill/>
        </a:ln>
        <a:effectLst>
          <a:softEdge rad="112500"/>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285750</xdr:colOff>
      <xdr:row>3</xdr:row>
      <xdr:rowOff>83820</xdr:rowOff>
    </xdr:from>
    <xdr:to>
      <xdr:col>13</xdr:col>
      <xdr:colOff>556260</xdr:colOff>
      <xdr:row>5</xdr:row>
      <xdr:rowOff>129541</xdr:rowOff>
    </xdr:to>
    <xdr:sp macro="" textlink="">
      <xdr:nvSpPr>
        <xdr:cNvPr id="3" name="Oval 2">
          <a:hlinkClick xmlns:r="http://schemas.openxmlformats.org/officeDocument/2006/relationships" r:id="rId1"/>
          <a:extLst>
            <a:ext uri="{FF2B5EF4-FFF2-40B4-BE49-F238E27FC236}">
              <a16:creationId xmlns:a16="http://schemas.microsoft.com/office/drawing/2014/main" id="{BC2AB8B7-443F-450E-9244-939D02C5533F}"/>
            </a:ext>
          </a:extLst>
        </xdr:cNvPr>
        <xdr:cNvSpPr/>
      </xdr:nvSpPr>
      <xdr:spPr>
        <a:xfrm>
          <a:off x="7029450" y="830580"/>
          <a:ext cx="895350" cy="358141"/>
        </a:xfrm>
        <a:prstGeom prst="ellipse">
          <a:avLst/>
        </a:prstGeom>
        <a:gradFill>
          <a:gsLst>
            <a:gs pos="0">
              <a:srgbClr val="3399FF"/>
            </a:gs>
            <a:gs pos="16000">
              <a:srgbClr val="00CCCC"/>
            </a:gs>
            <a:gs pos="47000">
              <a:srgbClr val="9999FF"/>
            </a:gs>
            <a:gs pos="60001">
              <a:srgbClr val="2E6792"/>
            </a:gs>
            <a:gs pos="71001">
              <a:srgbClr val="3333CC"/>
            </a:gs>
            <a:gs pos="81000">
              <a:srgbClr val="1170FF"/>
            </a:gs>
            <a:gs pos="100000">
              <a:srgbClr val="006699"/>
            </a:gs>
          </a:gsLst>
          <a:lin ang="16200000" scaled="0"/>
        </a:gradFill>
      </xdr:spPr>
      <xdr:style>
        <a:lnRef idx="0">
          <a:schemeClr val="accent5"/>
        </a:lnRef>
        <a:fillRef idx="3">
          <a:schemeClr val="accent5"/>
        </a:fillRef>
        <a:effectRef idx="3">
          <a:schemeClr val="accent5"/>
        </a:effectRef>
        <a:fontRef idx="minor">
          <a:schemeClr val="lt1"/>
        </a:fontRef>
      </xdr:style>
      <xdr:txBody>
        <a:bodyPr rtlCol="0" anchor="ctr">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en-US" sz="1200" b="1" cap="none" spc="0">
              <a:ln w="11430"/>
              <a:solidFill>
                <a:sysClr val="windowText" lastClr="000000"/>
              </a:solidFill>
              <a:effectLst>
                <a:outerShdw blurRad="50800" dist="39000" dir="5460000" algn="tl">
                  <a:srgbClr val="000000">
                    <a:alpha val="38000"/>
                  </a:srgbClr>
                </a:outerShdw>
              </a:effectLst>
              <a:latin typeface="+mj-lt"/>
            </a:rPr>
            <a:t>DATA</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236220</xdr:colOff>
      <xdr:row>0</xdr:row>
      <xdr:rowOff>104775</xdr:rowOff>
    </xdr:from>
    <xdr:to>
      <xdr:col>21</xdr:col>
      <xdr:colOff>579119</xdr:colOff>
      <xdr:row>3</xdr:row>
      <xdr:rowOff>0</xdr:rowOff>
    </xdr:to>
    <xdr:sp macro="" textlink="">
      <xdr:nvSpPr>
        <xdr:cNvPr id="6" name="Oval Callout 1">
          <a:extLst>
            <a:ext uri="{FF2B5EF4-FFF2-40B4-BE49-F238E27FC236}">
              <a16:creationId xmlns:a16="http://schemas.microsoft.com/office/drawing/2014/main" id="{CDACD45D-83B6-47CA-8CB5-1065FB81EBF5}"/>
            </a:ext>
          </a:extLst>
        </xdr:cNvPr>
        <xdr:cNvSpPr/>
      </xdr:nvSpPr>
      <xdr:spPr>
        <a:xfrm>
          <a:off x="11140440" y="104775"/>
          <a:ext cx="1592579" cy="527685"/>
        </a:xfrm>
        <a:prstGeom prst="wedgeEllipseCallout">
          <a:avLst>
            <a:gd name="adj1" fmla="val -63333"/>
            <a:gd name="adj2" fmla="val 61674"/>
          </a:avLst>
        </a:prstGeom>
      </xdr:spPr>
      <xdr:style>
        <a:lnRef idx="1">
          <a:schemeClr val="accent5"/>
        </a:lnRef>
        <a:fillRef idx="2">
          <a:schemeClr val="accent5"/>
        </a:fillRef>
        <a:effectRef idx="1">
          <a:schemeClr val="accent5"/>
        </a:effectRef>
        <a:fontRef idx="minor">
          <a:schemeClr val="dk1"/>
        </a:fontRef>
      </xdr:style>
      <xdr:txBody>
        <a:bodyPr rtlCol="0" anchor="ctr"/>
        <a:lstStyle/>
        <a:p>
          <a:pPr algn="ctr">
            <a:lnSpc>
              <a:spcPts val="1000"/>
            </a:lnSpc>
          </a:pPr>
          <a:r>
            <a:rPr lang="en-US" sz="1000" b="1">
              <a:solidFill>
                <a:sysClr val="windowText" lastClr="000000"/>
              </a:solidFill>
              <a:latin typeface="+mj-lt"/>
            </a:rPr>
            <a:t>Any</a:t>
          </a:r>
          <a:r>
            <a:rPr lang="en-US" sz="1000" b="1" baseline="0">
              <a:solidFill>
                <a:sysClr val="windowText" lastClr="000000"/>
              </a:solidFill>
              <a:latin typeface="+mj-lt"/>
            </a:rPr>
            <a:t> differances  in Bill table  edit any cell</a:t>
          </a:r>
          <a:endParaRPr lang="en-US" sz="1000" b="1">
            <a:solidFill>
              <a:sysClr val="windowText" lastClr="000000"/>
            </a:solidFill>
            <a:latin typeface="+mj-lt"/>
          </a:endParaRPr>
        </a:p>
      </xdr:txBody>
    </xdr:sp>
    <xdr:clientData/>
  </xdr:twoCellAnchor>
  <xdr:twoCellAnchor>
    <xdr:from>
      <xdr:col>20</xdr:col>
      <xdr:colOff>87630</xdr:colOff>
      <xdr:row>5</xdr:row>
      <xdr:rowOff>99059</xdr:rowOff>
    </xdr:from>
    <xdr:to>
      <xdr:col>21</xdr:col>
      <xdr:colOff>335280</xdr:colOff>
      <xdr:row>6</xdr:row>
      <xdr:rowOff>129540</xdr:rowOff>
    </xdr:to>
    <xdr:sp macro="" textlink="">
      <xdr:nvSpPr>
        <xdr:cNvPr id="7" name="Oval 6">
          <a:hlinkClick xmlns:r="http://schemas.openxmlformats.org/officeDocument/2006/relationships" r:id="rId1"/>
          <a:extLst>
            <a:ext uri="{FF2B5EF4-FFF2-40B4-BE49-F238E27FC236}">
              <a16:creationId xmlns:a16="http://schemas.microsoft.com/office/drawing/2014/main" id="{4327A29E-3165-4C71-A1B7-AC8F8F79AD45}"/>
            </a:ext>
          </a:extLst>
        </xdr:cNvPr>
        <xdr:cNvSpPr/>
      </xdr:nvSpPr>
      <xdr:spPr>
        <a:xfrm>
          <a:off x="11151870" y="1463039"/>
          <a:ext cx="872490" cy="342901"/>
        </a:xfrm>
        <a:prstGeom prst="ellipse">
          <a:avLst/>
        </a:prstGeom>
        <a:gradFill>
          <a:gsLst>
            <a:gs pos="0">
              <a:srgbClr val="3399FF"/>
            </a:gs>
            <a:gs pos="16000">
              <a:srgbClr val="00CCCC"/>
            </a:gs>
            <a:gs pos="47000">
              <a:srgbClr val="9999FF"/>
            </a:gs>
            <a:gs pos="60001">
              <a:srgbClr val="2E6792"/>
            </a:gs>
            <a:gs pos="71001">
              <a:srgbClr val="3333CC"/>
            </a:gs>
            <a:gs pos="81000">
              <a:srgbClr val="1170FF"/>
            </a:gs>
            <a:gs pos="100000">
              <a:srgbClr val="006699"/>
            </a:gs>
          </a:gsLst>
          <a:lin ang="16200000" scaled="0"/>
        </a:gradFill>
      </xdr:spPr>
      <xdr:style>
        <a:lnRef idx="0">
          <a:schemeClr val="accent5"/>
        </a:lnRef>
        <a:fillRef idx="3">
          <a:schemeClr val="accent5"/>
        </a:fillRef>
        <a:effectRef idx="3">
          <a:schemeClr val="accent5"/>
        </a:effectRef>
        <a:fontRef idx="minor">
          <a:schemeClr val="lt1"/>
        </a:fontRef>
      </xdr:style>
      <xdr:txBody>
        <a:bodyPr rtlCol="0" anchor="ctr">
          <a:scene3d>
            <a:camera prst="orthographicFront"/>
            <a:lightRig rig="flat" dir="tl">
              <a:rot lat="0" lon="0" rev="6600000"/>
            </a:lightRig>
          </a:scene3d>
          <a:sp3d extrusionH="25400" contourW="8890">
            <a:bevelT w="38100" h="31750"/>
            <a:contourClr>
              <a:schemeClr val="accent2">
                <a:shade val="75000"/>
              </a:schemeClr>
            </a:contourClr>
          </a:sp3d>
        </a:bodyPr>
        <a:lstStyle/>
        <a:p>
          <a:pPr algn="ctr"/>
          <a:r>
            <a:rPr lang="en-US" sz="1200" b="1" cap="none" spc="0">
              <a:ln w="11430"/>
              <a:solidFill>
                <a:sysClr val="windowText" lastClr="000000"/>
              </a:solidFill>
              <a:effectLst>
                <a:outerShdw blurRad="50800" dist="39000" dir="5460000" algn="tl">
                  <a:srgbClr val="000000">
                    <a:alpha val="38000"/>
                  </a:srgbClr>
                </a:outerShdw>
              </a:effectLst>
              <a:latin typeface="+mj-lt"/>
            </a:rPr>
            <a:t>DATA</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HI/Downloads/Promotion%20fixation%20Software%20C.Ramanajneyulu%20(PRC%202022)%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Proceeding"/>
      <sheetName val="Bill"/>
      <sheetName val="Option form"/>
    </sheetNames>
    <sheetDataSet>
      <sheetData sheetId="0"/>
      <sheetData sheetId="1" refreshError="1"/>
      <sheetData sheetId="2">
        <row r="13">
          <cell r="AA13">
            <v>0</v>
          </cell>
        </row>
      </sheetData>
      <sheetData sheetId="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teachernews.in/"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249977111117893"/>
  </sheetPr>
  <dimension ref="A2:EI405"/>
  <sheetViews>
    <sheetView showGridLines="0" showRowColHeaders="0" tabSelected="1" workbookViewId="0">
      <selection activeCell="Q11" sqref="Q11"/>
    </sheetView>
  </sheetViews>
  <sheetFormatPr defaultColWidth="9.109375" defaultRowHeight="13.8" x14ac:dyDescent="0.25"/>
  <cols>
    <col min="1" max="1" width="4.6640625" style="42" customWidth="1"/>
    <col min="2" max="2" width="2.33203125" style="42" customWidth="1"/>
    <col min="3" max="3" width="12.77734375" style="42" customWidth="1"/>
    <col min="4" max="4" width="13.88671875" style="42" customWidth="1"/>
    <col min="5" max="5" width="6.109375" style="42" customWidth="1"/>
    <col min="6" max="6" width="12.77734375" style="42" customWidth="1"/>
    <col min="7" max="7" width="13.109375" style="42" customWidth="1"/>
    <col min="8" max="8" width="2.109375" style="42" customWidth="1"/>
    <col min="9" max="9" width="12.77734375" style="42" customWidth="1"/>
    <col min="10" max="10" width="15.6640625" style="42" customWidth="1"/>
    <col min="11" max="11" width="2.109375" style="42" customWidth="1"/>
    <col min="12" max="12" width="11.77734375" style="42" customWidth="1"/>
    <col min="13" max="13" width="16.77734375" style="42" customWidth="1"/>
    <col min="14" max="15" width="16.77734375" style="7" customWidth="1"/>
    <col min="16" max="16" width="8.77734375" style="7" customWidth="1"/>
    <col min="17" max="17" width="6.77734375" style="7" customWidth="1"/>
    <col min="18" max="18" width="13.33203125" style="7" customWidth="1"/>
    <col min="19" max="21" width="8.77734375" style="7" customWidth="1"/>
    <col min="22" max="22" width="15.88671875" style="7" customWidth="1"/>
    <col min="23" max="25" width="8.77734375" style="7" customWidth="1"/>
    <col min="26" max="28" width="9.109375" style="42"/>
    <col min="29" max="29" width="3.21875" style="42" customWidth="1"/>
    <col min="30" max="30" width="9.109375" style="42"/>
    <col min="31" max="31" width="10.109375" style="42" customWidth="1"/>
    <col min="32" max="34" width="9.109375" style="42"/>
    <col min="35" max="35" width="12.21875" style="42" customWidth="1"/>
    <col min="36" max="36" width="11.88671875" style="42" customWidth="1"/>
    <col min="37" max="37" width="11.21875" style="42" bestFit="1" customWidth="1"/>
    <col min="38" max="38" width="9.88671875" style="42" bestFit="1" customWidth="1"/>
    <col min="39" max="39" width="11" style="42" customWidth="1"/>
    <col min="40" max="40" width="12" style="42" customWidth="1"/>
    <col min="41" max="41" width="10.77734375" style="42" customWidth="1"/>
    <col min="42" max="42" width="11.6640625" style="42" customWidth="1"/>
    <col min="43" max="43" width="9.109375" style="42"/>
    <col min="44" max="44" width="11.44140625" style="42" customWidth="1"/>
    <col min="45" max="45" width="12.88671875" style="42" customWidth="1"/>
    <col min="46" max="46" width="10.88671875" style="42" customWidth="1"/>
    <col min="47" max="47" width="10.21875" style="42" customWidth="1"/>
    <col min="48" max="48" width="21.21875" style="42" customWidth="1"/>
    <col min="49" max="49" width="9.109375" style="42"/>
    <col min="50" max="50" width="11.21875" style="42" customWidth="1"/>
    <col min="51" max="51" width="11.109375" style="42" customWidth="1"/>
    <col min="52" max="52" width="11.77734375" style="42" customWidth="1"/>
    <col min="53" max="53" width="11.21875" style="42" bestFit="1" customWidth="1"/>
    <col min="54" max="55" width="11.77734375" style="42" customWidth="1"/>
    <col min="56" max="56" width="13.6640625" style="42" customWidth="1"/>
    <col min="57" max="57" width="9.109375" style="42"/>
    <col min="58" max="58" width="12.109375" style="42" customWidth="1"/>
    <col min="59" max="255" width="9.109375" style="42"/>
    <col min="256" max="256" width="4.6640625" style="42" customWidth="1"/>
    <col min="257" max="257" width="2.33203125" style="42" customWidth="1"/>
    <col min="258" max="259" width="12.77734375" style="42" customWidth="1"/>
    <col min="260" max="260" width="6.109375" style="42" customWidth="1"/>
    <col min="261" max="262" width="12.77734375" style="42" customWidth="1"/>
    <col min="263" max="263" width="2.109375" style="42" customWidth="1"/>
    <col min="264" max="265" width="12.77734375" style="42" customWidth="1"/>
    <col min="266" max="266" width="2.109375" style="42" customWidth="1"/>
    <col min="267" max="268" width="10.77734375" style="42" customWidth="1"/>
    <col min="269" max="269" width="19.6640625" style="42" customWidth="1"/>
    <col min="270" max="270" width="19.33203125" style="42" customWidth="1"/>
    <col min="271" max="271" width="3.21875" style="42" customWidth="1"/>
    <col min="272" max="272" width="8.77734375" style="42" customWidth="1"/>
    <col min="273" max="273" width="9.33203125" style="42" customWidth="1"/>
    <col min="274" max="274" width="13.33203125" style="42" customWidth="1"/>
    <col min="275" max="277" width="8.77734375" style="42" customWidth="1"/>
    <col min="278" max="278" width="15.88671875" style="42" customWidth="1"/>
    <col min="279" max="281" width="8.77734375" style="42" customWidth="1"/>
    <col min="282" max="284" width="9.109375" style="42"/>
    <col min="285" max="285" width="3.21875" style="42" customWidth="1"/>
    <col min="286" max="286" width="9.109375" style="42"/>
    <col min="287" max="287" width="10.109375" style="42" customWidth="1"/>
    <col min="288" max="290" width="9.109375" style="42"/>
    <col min="291" max="291" width="12.21875" style="42" customWidth="1"/>
    <col min="292" max="292" width="11.88671875" style="42" customWidth="1"/>
    <col min="293" max="294" width="9.109375" style="42"/>
    <col min="295" max="295" width="11" style="42" customWidth="1"/>
    <col min="296" max="297" width="10.77734375" style="42" customWidth="1"/>
    <col min="298" max="298" width="11.6640625" style="42" customWidth="1"/>
    <col min="299" max="299" width="9.109375" style="42"/>
    <col min="300" max="300" width="10.21875" style="42" customWidth="1"/>
    <col min="301" max="301" width="12.88671875" style="42" customWidth="1"/>
    <col min="302" max="302" width="10.88671875" style="42" customWidth="1"/>
    <col min="303" max="303" width="10.21875" style="42" customWidth="1"/>
    <col min="304" max="305" width="9.109375" style="42"/>
    <col min="306" max="306" width="10.21875" style="42" customWidth="1"/>
    <col min="307" max="307" width="11.109375" style="42" customWidth="1"/>
    <col min="308" max="308" width="11.77734375" style="42" customWidth="1"/>
    <col min="309" max="309" width="9.109375" style="42"/>
    <col min="310" max="311" width="11.77734375" style="42" customWidth="1"/>
    <col min="312" max="313" width="9.109375" style="42"/>
    <col min="314" max="314" width="10.21875" style="42" customWidth="1"/>
    <col min="315" max="511" width="9.109375" style="42"/>
    <col min="512" max="512" width="4.6640625" style="42" customWidth="1"/>
    <col min="513" max="513" width="2.33203125" style="42" customWidth="1"/>
    <col min="514" max="515" width="12.77734375" style="42" customWidth="1"/>
    <col min="516" max="516" width="6.109375" style="42" customWidth="1"/>
    <col min="517" max="518" width="12.77734375" style="42" customWidth="1"/>
    <col min="519" max="519" width="2.109375" style="42" customWidth="1"/>
    <col min="520" max="521" width="12.77734375" style="42" customWidth="1"/>
    <col min="522" max="522" width="2.109375" style="42" customWidth="1"/>
    <col min="523" max="524" width="10.77734375" style="42" customWidth="1"/>
    <col min="525" max="525" width="19.6640625" style="42" customWidth="1"/>
    <col min="526" max="526" width="19.33203125" style="42" customWidth="1"/>
    <col min="527" max="527" width="3.21875" style="42" customWidth="1"/>
    <col min="528" max="528" width="8.77734375" style="42" customWidth="1"/>
    <col min="529" max="529" width="9.33203125" style="42" customWidth="1"/>
    <col min="530" max="530" width="13.33203125" style="42" customWidth="1"/>
    <col min="531" max="533" width="8.77734375" style="42" customWidth="1"/>
    <col min="534" max="534" width="15.88671875" style="42" customWidth="1"/>
    <col min="535" max="537" width="8.77734375" style="42" customWidth="1"/>
    <col min="538" max="540" width="9.109375" style="42"/>
    <col min="541" max="541" width="3.21875" style="42" customWidth="1"/>
    <col min="542" max="542" width="9.109375" style="42"/>
    <col min="543" max="543" width="10.109375" style="42" customWidth="1"/>
    <col min="544" max="546" width="9.109375" style="42"/>
    <col min="547" max="547" width="12.21875" style="42" customWidth="1"/>
    <col min="548" max="548" width="11.88671875" style="42" customWidth="1"/>
    <col min="549" max="550" width="9.109375" style="42"/>
    <col min="551" max="551" width="11" style="42" customWidth="1"/>
    <col min="552" max="553" width="10.77734375" style="42" customWidth="1"/>
    <col min="554" max="554" width="11.6640625" style="42" customWidth="1"/>
    <col min="555" max="555" width="9.109375" style="42"/>
    <col min="556" max="556" width="10.21875" style="42" customWidth="1"/>
    <col min="557" max="557" width="12.88671875" style="42" customWidth="1"/>
    <col min="558" max="558" width="10.88671875" style="42" customWidth="1"/>
    <col min="559" max="559" width="10.21875" style="42" customWidth="1"/>
    <col min="560" max="561" width="9.109375" style="42"/>
    <col min="562" max="562" width="10.21875" style="42" customWidth="1"/>
    <col min="563" max="563" width="11.109375" style="42" customWidth="1"/>
    <col min="564" max="564" width="11.77734375" style="42" customWidth="1"/>
    <col min="565" max="565" width="9.109375" style="42"/>
    <col min="566" max="567" width="11.77734375" style="42" customWidth="1"/>
    <col min="568" max="569" width="9.109375" style="42"/>
    <col min="570" max="570" width="10.21875" style="42" customWidth="1"/>
    <col min="571" max="767" width="9.109375" style="42"/>
    <col min="768" max="768" width="4.6640625" style="42" customWidth="1"/>
    <col min="769" max="769" width="2.33203125" style="42" customWidth="1"/>
    <col min="770" max="771" width="12.77734375" style="42" customWidth="1"/>
    <col min="772" max="772" width="6.109375" style="42" customWidth="1"/>
    <col min="773" max="774" width="12.77734375" style="42" customWidth="1"/>
    <col min="775" max="775" width="2.109375" style="42" customWidth="1"/>
    <col min="776" max="777" width="12.77734375" style="42" customWidth="1"/>
    <col min="778" max="778" width="2.109375" style="42" customWidth="1"/>
    <col min="779" max="780" width="10.77734375" style="42" customWidth="1"/>
    <col min="781" max="781" width="19.6640625" style="42" customWidth="1"/>
    <col min="782" max="782" width="19.33203125" style="42" customWidth="1"/>
    <col min="783" max="783" width="3.21875" style="42" customWidth="1"/>
    <col min="784" max="784" width="8.77734375" style="42" customWidth="1"/>
    <col min="785" max="785" width="9.33203125" style="42" customWidth="1"/>
    <col min="786" max="786" width="13.33203125" style="42" customWidth="1"/>
    <col min="787" max="789" width="8.77734375" style="42" customWidth="1"/>
    <col min="790" max="790" width="15.88671875" style="42" customWidth="1"/>
    <col min="791" max="793" width="8.77734375" style="42" customWidth="1"/>
    <col min="794" max="796" width="9.109375" style="42"/>
    <col min="797" max="797" width="3.21875" style="42" customWidth="1"/>
    <col min="798" max="798" width="9.109375" style="42"/>
    <col min="799" max="799" width="10.109375" style="42" customWidth="1"/>
    <col min="800" max="802" width="9.109375" style="42"/>
    <col min="803" max="803" width="12.21875" style="42" customWidth="1"/>
    <col min="804" max="804" width="11.88671875" style="42" customWidth="1"/>
    <col min="805" max="806" width="9.109375" style="42"/>
    <col min="807" max="807" width="11" style="42" customWidth="1"/>
    <col min="808" max="809" width="10.77734375" style="42" customWidth="1"/>
    <col min="810" max="810" width="11.6640625" style="42" customWidth="1"/>
    <col min="811" max="811" width="9.109375" style="42"/>
    <col min="812" max="812" width="10.21875" style="42" customWidth="1"/>
    <col min="813" max="813" width="12.88671875" style="42" customWidth="1"/>
    <col min="814" max="814" width="10.88671875" style="42" customWidth="1"/>
    <col min="815" max="815" width="10.21875" style="42" customWidth="1"/>
    <col min="816" max="817" width="9.109375" style="42"/>
    <col min="818" max="818" width="10.21875" style="42" customWidth="1"/>
    <col min="819" max="819" width="11.109375" style="42" customWidth="1"/>
    <col min="820" max="820" width="11.77734375" style="42" customWidth="1"/>
    <col min="821" max="821" width="9.109375" style="42"/>
    <col min="822" max="823" width="11.77734375" style="42" customWidth="1"/>
    <col min="824" max="825" width="9.109375" style="42"/>
    <col min="826" max="826" width="10.21875" style="42" customWidth="1"/>
    <col min="827" max="1023" width="9.109375" style="42"/>
    <col min="1024" max="1024" width="4.6640625" style="42" customWidth="1"/>
    <col min="1025" max="1025" width="2.33203125" style="42" customWidth="1"/>
    <col min="1026" max="1027" width="12.77734375" style="42" customWidth="1"/>
    <col min="1028" max="1028" width="6.109375" style="42" customWidth="1"/>
    <col min="1029" max="1030" width="12.77734375" style="42" customWidth="1"/>
    <col min="1031" max="1031" width="2.109375" style="42" customWidth="1"/>
    <col min="1032" max="1033" width="12.77734375" style="42" customWidth="1"/>
    <col min="1034" max="1034" width="2.109375" style="42" customWidth="1"/>
    <col min="1035" max="1036" width="10.77734375" style="42" customWidth="1"/>
    <col min="1037" max="1037" width="19.6640625" style="42" customWidth="1"/>
    <col min="1038" max="1038" width="19.33203125" style="42" customWidth="1"/>
    <col min="1039" max="1039" width="3.21875" style="42" customWidth="1"/>
    <col min="1040" max="1040" width="8.77734375" style="42" customWidth="1"/>
    <col min="1041" max="1041" width="9.33203125" style="42" customWidth="1"/>
    <col min="1042" max="1042" width="13.33203125" style="42" customWidth="1"/>
    <col min="1043" max="1045" width="8.77734375" style="42" customWidth="1"/>
    <col min="1046" max="1046" width="15.88671875" style="42" customWidth="1"/>
    <col min="1047" max="1049" width="8.77734375" style="42" customWidth="1"/>
    <col min="1050" max="1052" width="9.109375" style="42"/>
    <col min="1053" max="1053" width="3.21875" style="42" customWidth="1"/>
    <col min="1054" max="1054" width="9.109375" style="42"/>
    <col min="1055" max="1055" width="10.109375" style="42" customWidth="1"/>
    <col min="1056" max="1058" width="9.109375" style="42"/>
    <col min="1059" max="1059" width="12.21875" style="42" customWidth="1"/>
    <col min="1060" max="1060" width="11.88671875" style="42" customWidth="1"/>
    <col min="1061" max="1062" width="9.109375" style="42"/>
    <col min="1063" max="1063" width="11" style="42" customWidth="1"/>
    <col min="1064" max="1065" width="10.77734375" style="42" customWidth="1"/>
    <col min="1066" max="1066" width="11.6640625" style="42" customWidth="1"/>
    <col min="1067" max="1067" width="9.109375" style="42"/>
    <col min="1068" max="1068" width="10.21875" style="42" customWidth="1"/>
    <col min="1069" max="1069" width="12.88671875" style="42" customWidth="1"/>
    <col min="1070" max="1070" width="10.88671875" style="42" customWidth="1"/>
    <col min="1071" max="1071" width="10.21875" style="42" customWidth="1"/>
    <col min="1072" max="1073" width="9.109375" style="42"/>
    <col min="1074" max="1074" width="10.21875" style="42" customWidth="1"/>
    <col min="1075" max="1075" width="11.109375" style="42" customWidth="1"/>
    <col min="1076" max="1076" width="11.77734375" style="42" customWidth="1"/>
    <col min="1077" max="1077" width="9.109375" style="42"/>
    <col min="1078" max="1079" width="11.77734375" style="42" customWidth="1"/>
    <col min="1080" max="1081" width="9.109375" style="42"/>
    <col min="1082" max="1082" width="10.21875" style="42" customWidth="1"/>
    <col min="1083" max="1279" width="9.109375" style="42"/>
    <col min="1280" max="1280" width="4.6640625" style="42" customWidth="1"/>
    <col min="1281" max="1281" width="2.33203125" style="42" customWidth="1"/>
    <col min="1282" max="1283" width="12.77734375" style="42" customWidth="1"/>
    <col min="1284" max="1284" width="6.109375" style="42" customWidth="1"/>
    <col min="1285" max="1286" width="12.77734375" style="42" customWidth="1"/>
    <col min="1287" max="1287" width="2.109375" style="42" customWidth="1"/>
    <col min="1288" max="1289" width="12.77734375" style="42" customWidth="1"/>
    <col min="1290" max="1290" width="2.109375" style="42" customWidth="1"/>
    <col min="1291" max="1292" width="10.77734375" style="42" customWidth="1"/>
    <col min="1293" max="1293" width="19.6640625" style="42" customWidth="1"/>
    <col min="1294" max="1294" width="19.33203125" style="42" customWidth="1"/>
    <col min="1295" max="1295" width="3.21875" style="42" customWidth="1"/>
    <col min="1296" max="1296" width="8.77734375" style="42" customWidth="1"/>
    <col min="1297" max="1297" width="9.33203125" style="42" customWidth="1"/>
    <col min="1298" max="1298" width="13.33203125" style="42" customWidth="1"/>
    <col min="1299" max="1301" width="8.77734375" style="42" customWidth="1"/>
    <col min="1302" max="1302" width="15.88671875" style="42" customWidth="1"/>
    <col min="1303" max="1305" width="8.77734375" style="42" customWidth="1"/>
    <col min="1306" max="1308" width="9.109375" style="42"/>
    <col min="1309" max="1309" width="3.21875" style="42" customWidth="1"/>
    <col min="1310" max="1310" width="9.109375" style="42"/>
    <col min="1311" max="1311" width="10.109375" style="42" customWidth="1"/>
    <col min="1312" max="1314" width="9.109375" style="42"/>
    <col min="1315" max="1315" width="12.21875" style="42" customWidth="1"/>
    <col min="1316" max="1316" width="11.88671875" style="42" customWidth="1"/>
    <col min="1317" max="1318" width="9.109375" style="42"/>
    <col min="1319" max="1319" width="11" style="42" customWidth="1"/>
    <col min="1320" max="1321" width="10.77734375" style="42" customWidth="1"/>
    <col min="1322" max="1322" width="11.6640625" style="42" customWidth="1"/>
    <col min="1323" max="1323" width="9.109375" style="42"/>
    <col min="1324" max="1324" width="10.21875" style="42" customWidth="1"/>
    <col min="1325" max="1325" width="12.88671875" style="42" customWidth="1"/>
    <col min="1326" max="1326" width="10.88671875" style="42" customWidth="1"/>
    <col min="1327" max="1327" width="10.21875" style="42" customWidth="1"/>
    <col min="1328" max="1329" width="9.109375" style="42"/>
    <col min="1330" max="1330" width="10.21875" style="42" customWidth="1"/>
    <col min="1331" max="1331" width="11.109375" style="42" customWidth="1"/>
    <col min="1332" max="1332" width="11.77734375" style="42" customWidth="1"/>
    <col min="1333" max="1333" width="9.109375" style="42"/>
    <col min="1334" max="1335" width="11.77734375" style="42" customWidth="1"/>
    <col min="1336" max="1337" width="9.109375" style="42"/>
    <col min="1338" max="1338" width="10.21875" style="42" customWidth="1"/>
    <col min="1339" max="1535" width="9.109375" style="42"/>
    <col min="1536" max="1536" width="4.6640625" style="42" customWidth="1"/>
    <col min="1537" max="1537" width="2.33203125" style="42" customWidth="1"/>
    <col min="1538" max="1539" width="12.77734375" style="42" customWidth="1"/>
    <col min="1540" max="1540" width="6.109375" style="42" customWidth="1"/>
    <col min="1541" max="1542" width="12.77734375" style="42" customWidth="1"/>
    <col min="1543" max="1543" width="2.109375" style="42" customWidth="1"/>
    <col min="1544" max="1545" width="12.77734375" style="42" customWidth="1"/>
    <col min="1546" max="1546" width="2.109375" style="42" customWidth="1"/>
    <col min="1547" max="1548" width="10.77734375" style="42" customWidth="1"/>
    <col min="1549" max="1549" width="19.6640625" style="42" customWidth="1"/>
    <col min="1550" max="1550" width="19.33203125" style="42" customWidth="1"/>
    <col min="1551" max="1551" width="3.21875" style="42" customWidth="1"/>
    <col min="1552" max="1552" width="8.77734375" style="42" customWidth="1"/>
    <col min="1553" max="1553" width="9.33203125" style="42" customWidth="1"/>
    <col min="1554" max="1554" width="13.33203125" style="42" customWidth="1"/>
    <col min="1555" max="1557" width="8.77734375" style="42" customWidth="1"/>
    <col min="1558" max="1558" width="15.88671875" style="42" customWidth="1"/>
    <col min="1559" max="1561" width="8.77734375" style="42" customWidth="1"/>
    <col min="1562" max="1564" width="9.109375" style="42"/>
    <col min="1565" max="1565" width="3.21875" style="42" customWidth="1"/>
    <col min="1566" max="1566" width="9.109375" style="42"/>
    <col min="1567" max="1567" width="10.109375" style="42" customWidth="1"/>
    <col min="1568" max="1570" width="9.109375" style="42"/>
    <col min="1571" max="1571" width="12.21875" style="42" customWidth="1"/>
    <col min="1572" max="1572" width="11.88671875" style="42" customWidth="1"/>
    <col min="1573" max="1574" width="9.109375" style="42"/>
    <col min="1575" max="1575" width="11" style="42" customWidth="1"/>
    <col min="1576" max="1577" width="10.77734375" style="42" customWidth="1"/>
    <col min="1578" max="1578" width="11.6640625" style="42" customWidth="1"/>
    <col min="1579" max="1579" width="9.109375" style="42"/>
    <col min="1580" max="1580" width="10.21875" style="42" customWidth="1"/>
    <col min="1581" max="1581" width="12.88671875" style="42" customWidth="1"/>
    <col min="1582" max="1582" width="10.88671875" style="42" customWidth="1"/>
    <col min="1583" max="1583" width="10.21875" style="42" customWidth="1"/>
    <col min="1584" max="1585" width="9.109375" style="42"/>
    <col min="1586" max="1586" width="10.21875" style="42" customWidth="1"/>
    <col min="1587" max="1587" width="11.109375" style="42" customWidth="1"/>
    <col min="1588" max="1588" width="11.77734375" style="42" customWidth="1"/>
    <col min="1589" max="1589" width="9.109375" style="42"/>
    <col min="1590" max="1591" width="11.77734375" style="42" customWidth="1"/>
    <col min="1592" max="1593" width="9.109375" style="42"/>
    <col min="1594" max="1594" width="10.21875" style="42" customWidth="1"/>
    <col min="1595" max="1791" width="9.109375" style="42"/>
    <col min="1792" max="1792" width="4.6640625" style="42" customWidth="1"/>
    <col min="1793" max="1793" width="2.33203125" style="42" customWidth="1"/>
    <col min="1794" max="1795" width="12.77734375" style="42" customWidth="1"/>
    <col min="1796" max="1796" width="6.109375" style="42" customWidth="1"/>
    <col min="1797" max="1798" width="12.77734375" style="42" customWidth="1"/>
    <col min="1799" max="1799" width="2.109375" style="42" customWidth="1"/>
    <col min="1800" max="1801" width="12.77734375" style="42" customWidth="1"/>
    <col min="1802" max="1802" width="2.109375" style="42" customWidth="1"/>
    <col min="1803" max="1804" width="10.77734375" style="42" customWidth="1"/>
    <col min="1805" max="1805" width="19.6640625" style="42" customWidth="1"/>
    <col min="1806" max="1806" width="19.33203125" style="42" customWidth="1"/>
    <col min="1807" max="1807" width="3.21875" style="42" customWidth="1"/>
    <col min="1808" max="1808" width="8.77734375" style="42" customWidth="1"/>
    <col min="1809" max="1809" width="9.33203125" style="42" customWidth="1"/>
    <col min="1810" max="1810" width="13.33203125" style="42" customWidth="1"/>
    <col min="1811" max="1813" width="8.77734375" style="42" customWidth="1"/>
    <col min="1814" max="1814" width="15.88671875" style="42" customWidth="1"/>
    <col min="1815" max="1817" width="8.77734375" style="42" customWidth="1"/>
    <col min="1818" max="1820" width="9.109375" style="42"/>
    <col min="1821" max="1821" width="3.21875" style="42" customWidth="1"/>
    <col min="1822" max="1822" width="9.109375" style="42"/>
    <col min="1823" max="1823" width="10.109375" style="42" customWidth="1"/>
    <col min="1824" max="1826" width="9.109375" style="42"/>
    <col min="1827" max="1827" width="12.21875" style="42" customWidth="1"/>
    <col min="1828" max="1828" width="11.88671875" style="42" customWidth="1"/>
    <col min="1829" max="1830" width="9.109375" style="42"/>
    <col min="1831" max="1831" width="11" style="42" customWidth="1"/>
    <col min="1832" max="1833" width="10.77734375" style="42" customWidth="1"/>
    <col min="1834" max="1834" width="11.6640625" style="42" customWidth="1"/>
    <col min="1835" max="1835" width="9.109375" style="42"/>
    <col min="1836" max="1836" width="10.21875" style="42" customWidth="1"/>
    <col min="1837" max="1837" width="12.88671875" style="42" customWidth="1"/>
    <col min="1838" max="1838" width="10.88671875" style="42" customWidth="1"/>
    <col min="1839" max="1839" width="10.21875" style="42" customWidth="1"/>
    <col min="1840" max="1841" width="9.109375" style="42"/>
    <col min="1842" max="1842" width="10.21875" style="42" customWidth="1"/>
    <col min="1843" max="1843" width="11.109375" style="42" customWidth="1"/>
    <col min="1844" max="1844" width="11.77734375" style="42" customWidth="1"/>
    <col min="1845" max="1845" width="9.109375" style="42"/>
    <col min="1846" max="1847" width="11.77734375" style="42" customWidth="1"/>
    <col min="1848" max="1849" width="9.109375" style="42"/>
    <col min="1850" max="1850" width="10.21875" style="42" customWidth="1"/>
    <col min="1851" max="2047" width="9.109375" style="42"/>
    <col min="2048" max="2048" width="4.6640625" style="42" customWidth="1"/>
    <col min="2049" max="2049" width="2.33203125" style="42" customWidth="1"/>
    <col min="2050" max="2051" width="12.77734375" style="42" customWidth="1"/>
    <col min="2052" max="2052" width="6.109375" style="42" customWidth="1"/>
    <col min="2053" max="2054" width="12.77734375" style="42" customWidth="1"/>
    <col min="2055" max="2055" width="2.109375" style="42" customWidth="1"/>
    <col min="2056" max="2057" width="12.77734375" style="42" customWidth="1"/>
    <col min="2058" max="2058" width="2.109375" style="42" customWidth="1"/>
    <col min="2059" max="2060" width="10.77734375" style="42" customWidth="1"/>
    <col min="2061" max="2061" width="19.6640625" style="42" customWidth="1"/>
    <col min="2062" max="2062" width="19.33203125" style="42" customWidth="1"/>
    <col min="2063" max="2063" width="3.21875" style="42" customWidth="1"/>
    <col min="2064" max="2064" width="8.77734375" style="42" customWidth="1"/>
    <col min="2065" max="2065" width="9.33203125" style="42" customWidth="1"/>
    <col min="2066" max="2066" width="13.33203125" style="42" customWidth="1"/>
    <col min="2067" max="2069" width="8.77734375" style="42" customWidth="1"/>
    <col min="2070" max="2070" width="15.88671875" style="42" customWidth="1"/>
    <col min="2071" max="2073" width="8.77734375" style="42" customWidth="1"/>
    <col min="2074" max="2076" width="9.109375" style="42"/>
    <col min="2077" max="2077" width="3.21875" style="42" customWidth="1"/>
    <col min="2078" max="2078" width="9.109375" style="42"/>
    <col min="2079" max="2079" width="10.109375" style="42" customWidth="1"/>
    <col min="2080" max="2082" width="9.109375" style="42"/>
    <col min="2083" max="2083" width="12.21875" style="42" customWidth="1"/>
    <col min="2084" max="2084" width="11.88671875" style="42" customWidth="1"/>
    <col min="2085" max="2086" width="9.109375" style="42"/>
    <col min="2087" max="2087" width="11" style="42" customWidth="1"/>
    <col min="2088" max="2089" width="10.77734375" style="42" customWidth="1"/>
    <col min="2090" max="2090" width="11.6640625" style="42" customWidth="1"/>
    <col min="2091" max="2091" width="9.109375" style="42"/>
    <col min="2092" max="2092" width="10.21875" style="42" customWidth="1"/>
    <col min="2093" max="2093" width="12.88671875" style="42" customWidth="1"/>
    <col min="2094" max="2094" width="10.88671875" style="42" customWidth="1"/>
    <col min="2095" max="2095" width="10.21875" style="42" customWidth="1"/>
    <col min="2096" max="2097" width="9.109375" style="42"/>
    <col min="2098" max="2098" width="10.21875" style="42" customWidth="1"/>
    <col min="2099" max="2099" width="11.109375" style="42" customWidth="1"/>
    <col min="2100" max="2100" width="11.77734375" style="42" customWidth="1"/>
    <col min="2101" max="2101" width="9.109375" style="42"/>
    <col min="2102" max="2103" width="11.77734375" style="42" customWidth="1"/>
    <col min="2104" max="2105" width="9.109375" style="42"/>
    <col min="2106" max="2106" width="10.21875" style="42" customWidth="1"/>
    <col min="2107" max="2303" width="9.109375" style="42"/>
    <col min="2304" max="2304" width="4.6640625" style="42" customWidth="1"/>
    <col min="2305" max="2305" width="2.33203125" style="42" customWidth="1"/>
    <col min="2306" max="2307" width="12.77734375" style="42" customWidth="1"/>
    <col min="2308" max="2308" width="6.109375" style="42" customWidth="1"/>
    <col min="2309" max="2310" width="12.77734375" style="42" customWidth="1"/>
    <col min="2311" max="2311" width="2.109375" style="42" customWidth="1"/>
    <col min="2312" max="2313" width="12.77734375" style="42" customWidth="1"/>
    <col min="2314" max="2314" width="2.109375" style="42" customWidth="1"/>
    <col min="2315" max="2316" width="10.77734375" style="42" customWidth="1"/>
    <col min="2317" max="2317" width="19.6640625" style="42" customWidth="1"/>
    <col min="2318" max="2318" width="19.33203125" style="42" customWidth="1"/>
    <col min="2319" max="2319" width="3.21875" style="42" customWidth="1"/>
    <col min="2320" max="2320" width="8.77734375" style="42" customWidth="1"/>
    <col min="2321" max="2321" width="9.33203125" style="42" customWidth="1"/>
    <col min="2322" max="2322" width="13.33203125" style="42" customWidth="1"/>
    <col min="2323" max="2325" width="8.77734375" style="42" customWidth="1"/>
    <col min="2326" max="2326" width="15.88671875" style="42" customWidth="1"/>
    <col min="2327" max="2329" width="8.77734375" style="42" customWidth="1"/>
    <col min="2330" max="2332" width="9.109375" style="42"/>
    <col min="2333" max="2333" width="3.21875" style="42" customWidth="1"/>
    <col min="2334" max="2334" width="9.109375" style="42"/>
    <col min="2335" max="2335" width="10.109375" style="42" customWidth="1"/>
    <col min="2336" max="2338" width="9.109375" style="42"/>
    <col min="2339" max="2339" width="12.21875" style="42" customWidth="1"/>
    <col min="2340" max="2340" width="11.88671875" style="42" customWidth="1"/>
    <col min="2341" max="2342" width="9.109375" style="42"/>
    <col min="2343" max="2343" width="11" style="42" customWidth="1"/>
    <col min="2344" max="2345" width="10.77734375" style="42" customWidth="1"/>
    <col min="2346" max="2346" width="11.6640625" style="42" customWidth="1"/>
    <col min="2347" max="2347" width="9.109375" style="42"/>
    <col min="2348" max="2348" width="10.21875" style="42" customWidth="1"/>
    <col min="2349" max="2349" width="12.88671875" style="42" customWidth="1"/>
    <col min="2350" max="2350" width="10.88671875" style="42" customWidth="1"/>
    <col min="2351" max="2351" width="10.21875" style="42" customWidth="1"/>
    <col min="2352" max="2353" width="9.109375" style="42"/>
    <col min="2354" max="2354" width="10.21875" style="42" customWidth="1"/>
    <col min="2355" max="2355" width="11.109375" style="42" customWidth="1"/>
    <col min="2356" max="2356" width="11.77734375" style="42" customWidth="1"/>
    <col min="2357" max="2357" width="9.109375" style="42"/>
    <col min="2358" max="2359" width="11.77734375" style="42" customWidth="1"/>
    <col min="2360" max="2361" width="9.109375" style="42"/>
    <col min="2362" max="2362" width="10.21875" style="42" customWidth="1"/>
    <col min="2363" max="2559" width="9.109375" style="42"/>
    <col min="2560" max="2560" width="4.6640625" style="42" customWidth="1"/>
    <col min="2561" max="2561" width="2.33203125" style="42" customWidth="1"/>
    <col min="2562" max="2563" width="12.77734375" style="42" customWidth="1"/>
    <col min="2564" max="2564" width="6.109375" style="42" customWidth="1"/>
    <col min="2565" max="2566" width="12.77734375" style="42" customWidth="1"/>
    <col min="2567" max="2567" width="2.109375" style="42" customWidth="1"/>
    <col min="2568" max="2569" width="12.77734375" style="42" customWidth="1"/>
    <col min="2570" max="2570" width="2.109375" style="42" customWidth="1"/>
    <col min="2571" max="2572" width="10.77734375" style="42" customWidth="1"/>
    <col min="2573" max="2573" width="19.6640625" style="42" customWidth="1"/>
    <col min="2574" max="2574" width="19.33203125" style="42" customWidth="1"/>
    <col min="2575" max="2575" width="3.21875" style="42" customWidth="1"/>
    <col min="2576" max="2576" width="8.77734375" style="42" customWidth="1"/>
    <col min="2577" max="2577" width="9.33203125" style="42" customWidth="1"/>
    <col min="2578" max="2578" width="13.33203125" style="42" customWidth="1"/>
    <col min="2579" max="2581" width="8.77734375" style="42" customWidth="1"/>
    <col min="2582" max="2582" width="15.88671875" style="42" customWidth="1"/>
    <col min="2583" max="2585" width="8.77734375" style="42" customWidth="1"/>
    <col min="2586" max="2588" width="9.109375" style="42"/>
    <col min="2589" max="2589" width="3.21875" style="42" customWidth="1"/>
    <col min="2590" max="2590" width="9.109375" style="42"/>
    <col min="2591" max="2591" width="10.109375" style="42" customWidth="1"/>
    <col min="2592" max="2594" width="9.109375" style="42"/>
    <col min="2595" max="2595" width="12.21875" style="42" customWidth="1"/>
    <col min="2596" max="2596" width="11.88671875" style="42" customWidth="1"/>
    <col min="2597" max="2598" width="9.109375" style="42"/>
    <col min="2599" max="2599" width="11" style="42" customWidth="1"/>
    <col min="2600" max="2601" width="10.77734375" style="42" customWidth="1"/>
    <col min="2602" max="2602" width="11.6640625" style="42" customWidth="1"/>
    <col min="2603" max="2603" width="9.109375" style="42"/>
    <col min="2604" max="2604" width="10.21875" style="42" customWidth="1"/>
    <col min="2605" max="2605" width="12.88671875" style="42" customWidth="1"/>
    <col min="2606" max="2606" width="10.88671875" style="42" customWidth="1"/>
    <col min="2607" max="2607" width="10.21875" style="42" customWidth="1"/>
    <col min="2608" max="2609" width="9.109375" style="42"/>
    <col min="2610" max="2610" width="10.21875" style="42" customWidth="1"/>
    <col min="2611" max="2611" width="11.109375" style="42" customWidth="1"/>
    <col min="2612" max="2612" width="11.77734375" style="42" customWidth="1"/>
    <col min="2613" max="2613" width="9.109375" style="42"/>
    <col min="2614" max="2615" width="11.77734375" style="42" customWidth="1"/>
    <col min="2616" max="2617" width="9.109375" style="42"/>
    <col min="2618" max="2618" width="10.21875" style="42" customWidth="1"/>
    <col min="2619" max="2815" width="9.109375" style="42"/>
    <col min="2816" max="2816" width="4.6640625" style="42" customWidth="1"/>
    <col min="2817" max="2817" width="2.33203125" style="42" customWidth="1"/>
    <col min="2818" max="2819" width="12.77734375" style="42" customWidth="1"/>
    <col min="2820" max="2820" width="6.109375" style="42" customWidth="1"/>
    <col min="2821" max="2822" width="12.77734375" style="42" customWidth="1"/>
    <col min="2823" max="2823" width="2.109375" style="42" customWidth="1"/>
    <col min="2824" max="2825" width="12.77734375" style="42" customWidth="1"/>
    <col min="2826" max="2826" width="2.109375" style="42" customWidth="1"/>
    <col min="2827" max="2828" width="10.77734375" style="42" customWidth="1"/>
    <col min="2829" max="2829" width="19.6640625" style="42" customWidth="1"/>
    <col min="2830" max="2830" width="19.33203125" style="42" customWidth="1"/>
    <col min="2831" max="2831" width="3.21875" style="42" customWidth="1"/>
    <col min="2832" max="2832" width="8.77734375" style="42" customWidth="1"/>
    <col min="2833" max="2833" width="9.33203125" style="42" customWidth="1"/>
    <col min="2834" max="2834" width="13.33203125" style="42" customWidth="1"/>
    <col min="2835" max="2837" width="8.77734375" style="42" customWidth="1"/>
    <col min="2838" max="2838" width="15.88671875" style="42" customWidth="1"/>
    <col min="2839" max="2841" width="8.77734375" style="42" customWidth="1"/>
    <col min="2842" max="2844" width="9.109375" style="42"/>
    <col min="2845" max="2845" width="3.21875" style="42" customWidth="1"/>
    <col min="2846" max="2846" width="9.109375" style="42"/>
    <col min="2847" max="2847" width="10.109375" style="42" customWidth="1"/>
    <col min="2848" max="2850" width="9.109375" style="42"/>
    <col min="2851" max="2851" width="12.21875" style="42" customWidth="1"/>
    <col min="2852" max="2852" width="11.88671875" style="42" customWidth="1"/>
    <col min="2853" max="2854" width="9.109375" style="42"/>
    <col min="2855" max="2855" width="11" style="42" customWidth="1"/>
    <col min="2856" max="2857" width="10.77734375" style="42" customWidth="1"/>
    <col min="2858" max="2858" width="11.6640625" style="42" customWidth="1"/>
    <col min="2859" max="2859" width="9.109375" style="42"/>
    <col min="2860" max="2860" width="10.21875" style="42" customWidth="1"/>
    <col min="2861" max="2861" width="12.88671875" style="42" customWidth="1"/>
    <col min="2862" max="2862" width="10.88671875" style="42" customWidth="1"/>
    <col min="2863" max="2863" width="10.21875" style="42" customWidth="1"/>
    <col min="2864" max="2865" width="9.109375" style="42"/>
    <col min="2866" max="2866" width="10.21875" style="42" customWidth="1"/>
    <col min="2867" max="2867" width="11.109375" style="42" customWidth="1"/>
    <col min="2868" max="2868" width="11.77734375" style="42" customWidth="1"/>
    <col min="2869" max="2869" width="9.109375" style="42"/>
    <col min="2870" max="2871" width="11.77734375" style="42" customWidth="1"/>
    <col min="2872" max="2873" width="9.109375" style="42"/>
    <col min="2874" max="2874" width="10.21875" style="42" customWidth="1"/>
    <col min="2875" max="3071" width="9.109375" style="42"/>
    <col min="3072" max="3072" width="4.6640625" style="42" customWidth="1"/>
    <col min="3073" max="3073" width="2.33203125" style="42" customWidth="1"/>
    <col min="3074" max="3075" width="12.77734375" style="42" customWidth="1"/>
    <col min="3076" max="3076" width="6.109375" style="42" customWidth="1"/>
    <col min="3077" max="3078" width="12.77734375" style="42" customWidth="1"/>
    <col min="3079" max="3079" width="2.109375" style="42" customWidth="1"/>
    <col min="3080" max="3081" width="12.77734375" style="42" customWidth="1"/>
    <col min="3082" max="3082" width="2.109375" style="42" customWidth="1"/>
    <col min="3083" max="3084" width="10.77734375" style="42" customWidth="1"/>
    <col min="3085" max="3085" width="19.6640625" style="42" customWidth="1"/>
    <col min="3086" max="3086" width="19.33203125" style="42" customWidth="1"/>
    <col min="3087" max="3087" width="3.21875" style="42" customWidth="1"/>
    <col min="3088" max="3088" width="8.77734375" style="42" customWidth="1"/>
    <col min="3089" max="3089" width="9.33203125" style="42" customWidth="1"/>
    <col min="3090" max="3090" width="13.33203125" style="42" customWidth="1"/>
    <col min="3091" max="3093" width="8.77734375" style="42" customWidth="1"/>
    <col min="3094" max="3094" width="15.88671875" style="42" customWidth="1"/>
    <col min="3095" max="3097" width="8.77734375" style="42" customWidth="1"/>
    <col min="3098" max="3100" width="9.109375" style="42"/>
    <col min="3101" max="3101" width="3.21875" style="42" customWidth="1"/>
    <col min="3102" max="3102" width="9.109375" style="42"/>
    <col min="3103" max="3103" width="10.109375" style="42" customWidth="1"/>
    <col min="3104" max="3106" width="9.109375" style="42"/>
    <col min="3107" max="3107" width="12.21875" style="42" customWidth="1"/>
    <col min="3108" max="3108" width="11.88671875" style="42" customWidth="1"/>
    <col min="3109" max="3110" width="9.109375" style="42"/>
    <col min="3111" max="3111" width="11" style="42" customWidth="1"/>
    <col min="3112" max="3113" width="10.77734375" style="42" customWidth="1"/>
    <col min="3114" max="3114" width="11.6640625" style="42" customWidth="1"/>
    <col min="3115" max="3115" width="9.109375" style="42"/>
    <col min="3116" max="3116" width="10.21875" style="42" customWidth="1"/>
    <col min="3117" max="3117" width="12.88671875" style="42" customWidth="1"/>
    <col min="3118" max="3118" width="10.88671875" style="42" customWidth="1"/>
    <col min="3119" max="3119" width="10.21875" style="42" customWidth="1"/>
    <col min="3120" max="3121" width="9.109375" style="42"/>
    <col min="3122" max="3122" width="10.21875" style="42" customWidth="1"/>
    <col min="3123" max="3123" width="11.109375" style="42" customWidth="1"/>
    <col min="3124" max="3124" width="11.77734375" style="42" customWidth="1"/>
    <col min="3125" max="3125" width="9.109375" style="42"/>
    <col min="3126" max="3127" width="11.77734375" style="42" customWidth="1"/>
    <col min="3128" max="3129" width="9.109375" style="42"/>
    <col min="3130" max="3130" width="10.21875" style="42" customWidth="1"/>
    <col min="3131" max="3327" width="9.109375" style="42"/>
    <col min="3328" max="3328" width="4.6640625" style="42" customWidth="1"/>
    <col min="3329" max="3329" width="2.33203125" style="42" customWidth="1"/>
    <col min="3330" max="3331" width="12.77734375" style="42" customWidth="1"/>
    <col min="3332" max="3332" width="6.109375" style="42" customWidth="1"/>
    <col min="3333" max="3334" width="12.77734375" style="42" customWidth="1"/>
    <col min="3335" max="3335" width="2.109375" style="42" customWidth="1"/>
    <col min="3336" max="3337" width="12.77734375" style="42" customWidth="1"/>
    <col min="3338" max="3338" width="2.109375" style="42" customWidth="1"/>
    <col min="3339" max="3340" width="10.77734375" style="42" customWidth="1"/>
    <col min="3341" max="3341" width="19.6640625" style="42" customWidth="1"/>
    <col min="3342" max="3342" width="19.33203125" style="42" customWidth="1"/>
    <col min="3343" max="3343" width="3.21875" style="42" customWidth="1"/>
    <col min="3344" max="3344" width="8.77734375" style="42" customWidth="1"/>
    <col min="3345" max="3345" width="9.33203125" style="42" customWidth="1"/>
    <col min="3346" max="3346" width="13.33203125" style="42" customWidth="1"/>
    <col min="3347" max="3349" width="8.77734375" style="42" customWidth="1"/>
    <col min="3350" max="3350" width="15.88671875" style="42" customWidth="1"/>
    <col min="3351" max="3353" width="8.77734375" style="42" customWidth="1"/>
    <col min="3354" max="3356" width="9.109375" style="42"/>
    <col min="3357" max="3357" width="3.21875" style="42" customWidth="1"/>
    <col min="3358" max="3358" width="9.109375" style="42"/>
    <col min="3359" max="3359" width="10.109375" style="42" customWidth="1"/>
    <col min="3360" max="3362" width="9.109375" style="42"/>
    <col min="3363" max="3363" width="12.21875" style="42" customWidth="1"/>
    <col min="3364" max="3364" width="11.88671875" style="42" customWidth="1"/>
    <col min="3365" max="3366" width="9.109375" style="42"/>
    <col min="3367" max="3367" width="11" style="42" customWidth="1"/>
    <col min="3368" max="3369" width="10.77734375" style="42" customWidth="1"/>
    <col min="3370" max="3370" width="11.6640625" style="42" customWidth="1"/>
    <col min="3371" max="3371" width="9.109375" style="42"/>
    <col min="3372" max="3372" width="10.21875" style="42" customWidth="1"/>
    <col min="3373" max="3373" width="12.88671875" style="42" customWidth="1"/>
    <col min="3374" max="3374" width="10.88671875" style="42" customWidth="1"/>
    <col min="3375" max="3375" width="10.21875" style="42" customWidth="1"/>
    <col min="3376" max="3377" width="9.109375" style="42"/>
    <col min="3378" max="3378" width="10.21875" style="42" customWidth="1"/>
    <col min="3379" max="3379" width="11.109375" style="42" customWidth="1"/>
    <col min="3380" max="3380" width="11.77734375" style="42" customWidth="1"/>
    <col min="3381" max="3381" width="9.109375" style="42"/>
    <col min="3382" max="3383" width="11.77734375" style="42" customWidth="1"/>
    <col min="3384" max="3385" width="9.109375" style="42"/>
    <col min="3386" max="3386" width="10.21875" style="42" customWidth="1"/>
    <col min="3387" max="3583" width="9.109375" style="42"/>
    <col min="3584" max="3584" width="4.6640625" style="42" customWidth="1"/>
    <col min="3585" max="3585" width="2.33203125" style="42" customWidth="1"/>
    <col min="3586" max="3587" width="12.77734375" style="42" customWidth="1"/>
    <col min="3588" max="3588" width="6.109375" style="42" customWidth="1"/>
    <col min="3589" max="3590" width="12.77734375" style="42" customWidth="1"/>
    <col min="3591" max="3591" width="2.109375" style="42" customWidth="1"/>
    <col min="3592" max="3593" width="12.77734375" style="42" customWidth="1"/>
    <col min="3594" max="3594" width="2.109375" style="42" customWidth="1"/>
    <col min="3595" max="3596" width="10.77734375" style="42" customWidth="1"/>
    <col min="3597" max="3597" width="19.6640625" style="42" customWidth="1"/>
    <col min="3598" max="3598" width="19.33203125" style="42" customWidth="1"/>
    <col min="3599" max="3599" width="3.21875" style="42" customWidth="1"/>
    <col min="3600" max="3600" width="8.77734375" style="42" customWidth="1"/>
    <col min="3601" max="3601" width="9.33203125" style="42" customWidth="1"/>
    <col min="3602" max="3602" width="13.33203125" style="42" customWidth="1"/>
    <col min="3603" max="3605" width="8.77734375" style="42" customWidth="1"/>
    <col min="3606" max="3606" width="15.88671875" style="42" customWidth="1"/>
    <col min="3607" max="3609" width="8.77734375" style="42" customWidth="1"/>
    <col min="3610" max="3612" width="9.109375" style="42"/>
    <col min="3613" max="3613" width="3.21875" style="42" customWidth="1"/>
    <col min="3614" max="3614" width="9.109375" style="42"/>
    <col min="3615" max="3615" width="10.109375" style="42" customWidth="1"/>
    <col min="3616" max="3618" width="9.109375" style="42"/>
    <col min="3619" max="3619" width="12.21875" style="42" customWidth="1"/>
    <col min="3620" max="3620" width="11.88671875" style="42" customWidth="1"/>
    <col min="3621" max="3622" width="9.109375" style="42"/>
    <col min="3623" max="3623" width="11" style="42" customWidth="1"/>
    <col min="3624" max="3625" width="10.77734375" style="42" customWidth="1"/>
    <col min="3626" max="3626" width="11.6640625" style="42" customWidth="1"/>
    <col min="3627" max="3627" width="9.109375" style="42"/>
    <col min="3628" max="3628" width="10.21875" style="42" customWidth="1"/>
    <col min="3629" max="3629" width="12.88671875" style="42" customWidth="1"/>
    <col min="3630" max="3630" width="10.88671875" style="42" customWidth="1"/>
    <col min="3631" max="3631" width="10.21875" style="42" customWidth="1"/>
    <col min="3632" max="3633" width="9.109375" style="42"/>
    <col min="3634" max="3634" width="10.21875" style="42" customWidth="1"/>
    <col min="3635" max="3635" width="11.109375" style="42" customWidth="1"/>
    <col min="3636" max="3636" width="11.77734375" style="42" customWidth="1"/>
    <col min="3637" max="3637" width="9.109375" style="42"/>
    <col min="3638" max="3639" width="11.77734375" style="42" customWidth="1"/>
    <col min="3640" max="3641" width="9.109375" style="42"/>
    <col min="3642" max="3642" width="10.21875" style="42" customWidth="1"/>
    <col min="3643" max="3839" width="9.109375" style="42"/>
    <col min="3840" max="3840" width="4.6640625" style="42" customWidth="1"/>
    <col min="3841" max="3841" width="2.33203125" style="42" customWidth="1"/>
    <col min="3842" max="3843" width="12.77734375" style="42" customWidth="1"/>
    <col min="3844" max="3844" width="6.109375" style="42" customWidth="1"/>
    <col min="3845" max="3846" width="12.77734375" style="42" customWidth="1"/>
    <col min="3847" max="3847" width="2.109375" style="42" customWidth="1"/>
    <col min="3848" max="3849" width="12.77734375" style="42" customWidth="1"/>
    <col min="3850" max="3850" width="2.109375" style="42" customWidth="1"/>
    <col min="3851" max="3852" width="10.77734375" style="42" customWidth="1"/>
    <col min="3853" max="3853" width="19.6640625" style="42" customWidth="1"/>
    <col min="3854" max="3854" width="19.33203125" style="42" customWidth="1"/>
    <col min="3855" max="3855" width="3.21875" style="42" customWidth="1"/>
    <col min="3856" max="3856" width="8.77734375" style="42" customWidth="1"/>
    <col min="3857" max="3857" width="9.33203125" style="42" customWidth="1"/>
    <col min="3858" max="3858" width="13.33203125" style="42" customWidth="1"/>
    <col min="3859" max="3861" width="8.77734375" style="42" customWidth="1"/>
    <col min="3862" max="3862" width="15.88671875" style="42" customWidth="1"/>
    <col min="3863" max="3865" width="8.77734375" style="42" customWidth="1"/>
    <col min="3866" max="3868" width="9.109375" style="42"/>
    <col min="3869" max="3869" width="3.21875" style="42" customWidth="1"/>
    <col min="3870" max="3870" width="9.109375" style="42"/>
    <col min="3871" max="3871" width="10.109375" style="42" customWidth="1"/>
    <col min="3872" max="3874" width="9.109375" style="42"/>
    <col min="3875" max="3875" width="12.21875" style="42" customWidth="1"/>
    <col min="3876" max="3876" width="11.88671875" style="42" customWidth="1"/>
    <col min="3877" max="3878" width="9.109375" style="42"/>
    <col min="3879" max="3879" width="11" style="42" customWidth="1"/>
    <col min="3880" max="3881" width="10.77734375" style="42" customWidth="1"/>
    <col min="3882" max="3882" width="11.6640625" style="42" customWidth="1"/>
    <col min="3883" max="3883" width="9.109375" style="42"/>
    <col min="3884" max="3884" width="10.21875" style="42" customWidth="1"/>
    <col min="3885" max="3885" width="12.88671875" style="42" customWidth="1"/>
    <col min="3886" max="3886" width="10.88671875" style="42" customWidth="1"/>
    <col min="3887" max="3887" width="10.21875" style="42" customWidth="1"/>
    <col min="3888" max="3889" width="9.109375" style="42"/>
    <col min="3890" max="3890" width="10.21875" style="42" customWidth="1"/>
    <col min="3891" max="3891" width="11.109375" style="42" customWidth="1"/>
    <col min="3892" max="3892" width="11.77734375" style="42" customWidth="1"/>
    <col min="3893" max="3893" width="9.109375" style="42"/>
    <col min="3894" max="3895" width="11.77734375" style="42" customWidth="1"/>
    <col min="3896" max="3897" width="9.109375" style="42"/>
    <col min="3898" max="3898" width="10.21875" style="42" customWidth="1"/>
    <col min="3899" max="4095" width="9.109375" style="42"/>
    <col min="4096" max="4096" width="4.6640625" style="42" customWidth="1"/>
    <col min="4097" max="4097" width="2.33203125" style="42" customWidth="1"/>
    <col min="4098" max="4099" width="12.77734375" style="42" customWidth="1"/>
    <col min="4100" max="4100" width="6.109375" style="42" customWidth="1"/>
    <col min="4101" max="4102" width="12.77734375" style="42" customWidth="1"/>
    <col min="4103" max="4103" width="2.109375" style="42" customWidth="1"/>
    <col min="4104" max="4105" width="12.77734375" style="42" customWidth="1"/>
    <col min="4106" max="4106" width="2.109375" style="42" customWidth="1"/>
    <col min="4107" max="4108" width="10.77734375" style="42" customWidth="1"/>
    <col min="4109" max="4109" width="19.6640625" style="42" customWidth="1"/>
    <col min="4110" max="4110" width="19.33203125" style="42" customWidth="1"/>
    <col min="4111" max="4111" width="3.21875" style="42" customWidth="1"/>
    <col min="4112" max="4112" width="8.77734375" style="42" customWidth="1"/>
    <col min="4113" max="4113" width="9.33203125" style="42" customWidth="1"/>
    <col min="4114" max="4114" width="13.33203125" style="42" customWidth="1"/>
    <col min="4115" max="4117" width="8.77734375" style="42" customWidth="1"/>
    <col min="4118" max="4118" width="15.88671875" style="42" customWidth="1"/>
    <col min="4119" max="4121" width="8.77734375" style="42" customWidth="1"/>
    <col min="4122" max="4124" width="9.109375" style="42"/>
    <col min="4125" max="4125" width="3.21875" style="42" customWidth="1"/>
    <col min="4126" max="4126" width="9.109375" style="42"/>
    <col min="4127" max="4127" width="10.109375" style="42" customWidth="1"/>
    <col min="4128" max="4130" width="9.109375" style="42"/>
    <col min="4131" max="4131" width="12.21875" style="42" customWidth="1"/>
    <col min="4132" max="4132" width="11.88671875" style="42" customWidth="1"/>
    <col min="4133" max="4134" width="9.109375" style="42"/>
    <col min="4135" max="4135" width="11" style="42" customWidth="1"/>
    <col min="4136" max="4137" width="10.77734375" style="42" customWidth="1"/>
    <col min="4138" max="4138" width="11.6640625" style="42" customWidth="1"/>
    <col min="4139" max="4139" width="9.109375" style="42"/>
    <col min="4140" max="4140" width="10.21875" style="42" customWidth="1"/>
    <col min="4141" max="4141" width="12.88671875" style="42" customWidth="1"/>
    <col min="4142" max="4142" width="10.88671875" style="42" customWidth="1"/>
    <col min="4143" max="4143" width="10.21875" style="42" customWidth="1"/>
    <col min="4144" max="4145" width="9.109375" style="42"/>
    <col min="4146" max="4146" width="10.21875" style="42" customWidth="1"/>
    <col min="4147" max="4147" width="11.109375" style="42" customWidth="1"/>
    <col min="4148" max="4148" width="11.77734375" style="42" customWidth="1"/>
    <col min="4149" max="4149" width="9.109375" style="42"/>
    <col min="4150" max="4151" width="11.77734375" style="42" customWidth="1"/>
    <col min="4152" max="4153" width="9.109375" style="42"/>
    <col min="4154" max="4154" width="10.21875" style="42" customWidth="1"/>
    <col min="4155" max="4351" width="9.109375" style="42"/>
    <col min="4352" max="4352" width="4.6640625" style="42" customWidth="1"/>
    <col min="4353" max="4353" width="2.33203125" style="42" customWidth="1"/>
    <col min="4354" max="4355" width="12.77734375" style="42" customWidth="1"/>
    <col min="4356" max="4356" width="6.109375" style="42" customWidth="1"/>
    <col min="4357" max="4358" width="12.77734375" style="42" customWidth="1"/>
    <col min="4359" max="4359" width="2.109375" style="42" customWidth="1"/>
    <col min="4360" max="4361" width="12.77734375" style="42" customWidth="1"/>
    <col min="4362" max="4362" width="2.109375" style="42" customWidth="1"/>
    <col min="4363" max="4364" width="10.77734375" style="42" customWidth="1"/>
    <col min="4365" max="4365" width="19.6640625" style="42" customWidth="1"/>
    <col min="4366" max="4366" width="19.33203125" style="42" customWidth="1"/>
    <col min="4367" max="4367" width="3.21875" style="42" customWidth="1"/>
    <col min="4368" max="4368" width="8.77734375" style="42" customWidth="1"/>
    <col min="4369" max="4369" width="9.33203125" style="42" customWidth="1"/>
    <col min="4370" max="4370" width="13.33203125" style="42" customWidth="1"/>
    <col min="4371" max="4373" width="8.77734375" style="42" customWidth="1"/>
    <col min="4374" max="4374" width="15.88671875" style="42" customWidth="1"/>
    <col min="4375" max="4377" width="8.77734375" style="42" customWidth="1"/>
    <col min="4378" max="4380" width="9.109375" style="42"/>
    <col min="4381" max="4381" width="3.21875" style="42" customWidth="1"/>
    <col min="4382" max="4382" width="9.109375" style="42"/>
    <col min="4383" max="4383" width="10.109375" style="42" customWidth="1"/>
    <col min="4384" max="4386" width="9.109375" style="42"/>
    <col min="4387" max="4387" width="12.21875" style="42" customWidth="1"/>
    <col min="4388" max="4388" width="11.88671875" style="42" customWidth="1"/>
    <col min="4389" max="4390" width="9.109375" style="42"/>
    <col min="4391" max="4391" width="11" style="42" customWidth="1"/>
    <col min="4392" max="4393" width="10.77734375" style="42" customWidth="1"/>
    <col min="4394" max="4394" width="11.6640625" style="42" customWidth="1"/>
    <col min="4395" max="4395" width="9.109375" style="42"/>
    <col min="4396" max="4396" width="10.21875" style="42" customWidth="1"/>
    <col min="4397" max="4397" width="12.88671875" style="42" customWidth="1"/>
    <col min="4398" max="4398" width="10.88671875" style="42" customWidth="1"/>
    <col min="4399" max="4399" width="10.21875" style="42" customWidth="1"/>
    <col min="4400" max="4401" width="9.109375" style="42"/>
    <col min="4402" max="4402" width="10.21875" style="42" customWidth="1"/>
    <col min="4403" max="4403" width="11.109375" style="42" customWidth="1"/>
    <col min="4404" max="4404" width="11.77734375" style="42" customWidth="1"/>
    <col min="4405" max="4405" width="9.109375" style="42"/>
    <col min="4406" max="4407" width="11.77734375" style="42" customWidth="1"/>
    <col min="4408" max="4409" width="9.109375" style="42"/>
    <col min="4410" max="4410" width="10.21875" style="42" customWidth="1"/>
    <col min="4411" max="4607" width="9.109375" style="42"/>
    <col min="4608" max="4608" width="4.6640625" style="42" customWidth="1"/>
    <col min="4609" max="4609" width="2.33203125" style="42" customWidth="1"/>
    <col min="4610" max="4611" width="12.77734375" style="42" customWidth="1"/>
    <col min="4612" max="4612" width="6.109375" style="42" customWidth="1"/>
    <col min="4613" max="4614" width="12.77734375" style="42" customWidth="1"/>
    <col min="4615" max="4615" width="2.109375" style="42" customWidth="1"/>
    <col min="4616" max="4617" width="12.77734375" style="42" customWidth="1"/>
    <col min="4618" max="4618" width="2.109375" style="42" customWidth="1"/>
    <col min="4619" max="4620" width="10.77734375" style="42" customWidth="1"/>
    <col min="4621" max="4621" width="19.6640625" style="42" customWidth="1"/>
    <col min="4622" max="4622" width="19.33203125" style="42" customWidth="1"/>
    <col min="4623" max="4623" width="3.21875" style="42" customWidth="1"/>
    <col min="4624" max="4624" width="8.77734375" style="42" customWidth="1"/>
    <col min="4625" max="4625" width="9.33203125" style="42" customWidth="1"/>
    <col min="4626" max="4626" width="13.33203125" style="42" customWidth="1"/>
    <col min="4627" max="4629" width="8.77734375" style="42" customWidth="1"/>
    <col min="4630" max="4630" width="15.88671875" style="42" customWidth="1"/>
    <col min="4631" max="4633" width="8.77734375" style="42" customWidth="1"/>
    <col min="4634" max="4636" width="9.109375" style="42"/>
    <col min="4637" max="4637" width="3.21875" style="42" customWidth="1"/>
    <col min="4638" max="4638" width="9.109375" style="42"/>
    <col min="4639" max="4639" width="10.109375" style="42" customWidth="1"/>
    <col min="4640" max="4642" width="9.109375" style="42"/>
    <col min="4643" max="4643" width="12.21875" style="42" customWidth="1"/>
    <col min="4644" max="4644" width="11.88671875" style="42" customWidth="1"/>
    <col min="4645" max="4646" width="9.109375" style="42"/>
    <col min="4647" max="4647" width="11" style="42" customWidth="1"/>
    <col min="4648" max="4649" width="10.77734375" style="42" customWidth="1"/>
    <col min="4650" max="4650" width="11.6640625" style="42" customWidth="1"/>
    <col min="4651" max="4651" width="9.109375" style="42"/>
    <col min="4652" max="4652" width="10.21875" style="42" customWidth="1"/>
    <col min="4653" max="4653" width="12.88671875" style="42" customWidth="1"/>
    <col min="4654" max="4654" width="10.88671875" style="42" customWidth="1"/>
    <col min="4655" max="4655" width="10.21875" style="42" customWidth="1"/>
    <col min="4656" max="4657" width="9.109375" style="42"/>
    <col min="4658" max="4658" width="10.21875" style="42" customWidth="1"/>
    <col min="4659" max="4659" width="11.109375" style="42" customWidth="1"/>
    <col min="4660" max="4660" width="11.77734375" style="42" customWidth="1"/>
    <col min="4661" max="4661" width="9.109375" style="42"/>
    <col min="4662" max="4663" width="11.77734375" style="42" customWidth="1"/>
    <col min="4664" max="4665" width="9.109375" style="42"/>
    <col min="4666" max="4666" width="10.21875" style="42" customWidth="1"/>
    <col min="4667" max="4863" width="9.109375" style="42"/>
    <col min="4864" max="4864" width="4.6640625" style="42" customWidth="1"/>
    <col min="4865" max="4865" width="2.33203125" style="42" customWidth="1"/>
    <col min="4866" max="4867" width="12.77734375" style="42" customWidth="1"/>
    <col min="4868" max="4868" width="6.109375" style="42" customWidth="1"/>
    <col min="4869" max="4870" width="12.77734375" style="42" customWidth="1"/>
    <col min="4871" max="4871" width="2.109375" style="42" customWidth="1"/>
    <col min="4872" max="4873" width="12.77734375" style="42" customWidth="1"/>
    <col min="4874" max="4874" width="2.109375" style="42" customWidth="1"/>
    <col min="4875" max="4876" width="10.77734375" style="42" customWidth="1"/>
    <col min="4877" max="4877" width="19.6640625" style="42" customWidth="1"/>
    <col min="4878" max="4878" width="19.33203125" style="42" customWidth="1"/>
    <col min="4879" max="4879" width="3.21875" style="42" customWidth="1"/>
    <col min="4880" max="4880" width="8.77734375" style="42" customWidth="1"/>
    <col min="4881" max="4881" width="9.33203125" style="42" customWidth="1"/>
    <col min="4882" max="4882" width="13.33203125" style="42" customWidth="1"/>
    <col min="4883" max="4885" width="8.77734375" style="42" customWidth="1"/>
    <col min="4886" max="4886" width="15.88671875" style="42" customWidth="1"/>
    <col min="4887" max="4889" width="8.77734375" style="42" customWidth="1"/>
    <col min="4890" max="4892" width="9.109375" style="42"/>
    <col min="4893" max="4893" width="3.21875" style="42" customWidth="1"/>
    <col min="4894" max="4894" width="9.109375" style="42"/>
    <col min="4895" max="4895" width="10.109375" style="42" customWidth="1"/>
    <col min="4896" max="4898" width="9.109375" style="42"/>
    <col min="4899" max="4899" width="12.21875" style="42" customWidth="1"/>
    <col min="4900" max="4900" width="11.88671875" style="42" customWidth="1"/>
    <col min="4901" max="4902" width="9.109375" style="42"/>
    <col min="4903" max="4903" width="11" style="42" customWidth="1"/>
    <col min="4904" max="4905" width="10.77734375" style="42" customWidth="1"/>
    <col min="4906" max="4906" width="11.6640625" style="42" customWidth="1"/>
    <col min="4907" max="4907" width="9.109375" style="42"/>
    <col min="4908" max="4908" width="10.21875" style="42" customWidth="1"/>
    <col min="4909" max="4909" width="12.88671875" style="42" customWidth="1"/>
    <col min="4910" max="4910" width="10.88671875" style="42" customWidth="1"/>
    <col min="4911" max="4911" width="10.21875" style="42" customWidth="1"/>
    <col min="4912" max="4913" width="9.109375" style="42"/>
    <col min="4914" max="4914" width="10.21875" style="42" customWidth="1"/>
    <col min="4915" max="4915" width="11.109375" style="42" customWidth="1"/>
    <col min="4916" max="4916" width="11.77734375" style="42" customWidth="1"/>
    <col min="4917" max="4917" width="9.109375" style="42"/>
    <col min="4918" max="4919" width="11.77734375" style="42" customWidth="1"/>
    <col min="4920" max="4921" width="9.109375" style="42"/>
    <col min="4922" max="4922" width="10.21875" style="42" customWidth="1"/>
    <col min="4923" max="5119" width="9.109375" style="42"/>
    <col min="5120" max="5120" width="4.6640625" style="42" customWidth="1"/>
    <col min="5121" max="5121" width="2.33203125" style="42" customWidth="1"/>
    <col min="5122" max="5123" width="12.77734375" style="42" customWidth="1"/>
    <col min="5124" max="5124" width="6.109375" style="42" customWidth="1"/>
    <col min="5125" max="5126" width="12.77734375" style="42" customWidth="1"/>
    <col min="5127" max="5127" width="2.109375" style="42" customWidth="1"/>
    <col min="5128" max="5129" width="12.77734375" style="42" customWidth="1"/>
    <col min="5130" max="5130" width="2.109375" style="42" customWidth="1"/>
    <col min="5131" max="5132" width="10.77734375" style="42" customWidth="1"/>
    <col min="5133" max="5133" width="19.6640625" style="42" customWidth="1"/>
    <col min="5134" max="5134" width="19.33203125" style="42" customWidth="1"/>
    <col min="5135" max="5135" width="3.21875" style="42" customWidth="1"/>
    <col min="5136" max="5136" width="8.77734375" style="42" customWidth="1"/>
    <col min="5137" max="5137" width="9.33203125" style="42" customWidth="1"/>
    <col min="5138" max="5138" width="13.33203125" style="42" customWidth="1"/>
    <col min="5139" max="5141" width="8.77734375" style="42" customWidth="1"/>
    <col min="5142" max="5142" width="15.88671875" style="42" customWidth="1"/>
    <col min="5143" max="5145" width="8.77734375" style="42" customWidth="1"/>
    <col min="5146" max="5148" width="9.109375" style="42"/>
    <col min="5149" max="5149" width="3.21875" style="42" customWidth="1"/>
    <col min="5150" max="5150" width="9.109375" style="42"/>
    <col min="5151" max="5151" width="10.109375" style="42" customWidth="1"/>
    <col min="5152" max="5154" width="9.109375" style="42"/>
    <col min="5155" max="5155" width="12.21875" style="42" customWidth="1"/>
    <col min="5156" max="5156" width="11.88671875" style="42" customWidth="1"/>
    <col min="5157" max="5158" width="9.109375" style="42"/>
    <col min="5159" max="5159" width="11" style="42" customWidth="1"/>
    <col min="5160" max="5161" width="10.77734375" style="42" customWidth="1"/>
    <col min="5162" max="5162" width="11.6640625" style="42" customWidth="1"/>
    <col min="5163" max="5163" width="9.109375" style="42"/>
    <col min="5164" max="5164" width="10.21875" style="42" customWidth="1"/>
    <col min="5165" max="5165" width="12.88671875" style="42" customWidth="1"/>
    <col min="5166" max="5166" width="10.88671875" style="42" customWidth="1"/>
    <col min="5167" max="5167" width="10.21875" style="42" customWidth="1"/>
    <col min="5168" max="5169" width="9.109375" style="42"/>
    <col min="5170" max="5170" width="10.21875" style="42" customWidth="1"/>
    <col min="5171" max="5171" width="11.109375" style="42" customWidth="1"/>
    <col min="5172" max="5172" width="11.77734375" style="42" customWidth="1"/>
    <col min="5173" max="5173" width="9.109375" style="42"/>
    <col min="5174" max="5175" width="11.77734375" style="42" customWidth="1"/>
    <col min="5176" max="5177" width="9.109375" style="42"/>
    <col min="5178" max="5178" width="10.21875" style="42" customWidth="1"/>
    <col min="5179" max="5375" width="9.109375" style="42"/>
    <col min="5376" max="5376" width="4.6640625" style="42" customWidth="1"/>
    <col min="5377" max="5377" width="2.33203125" style="42" customWidth="1"/>
    <col min="5378" max="5379" width="12.77734375" style="42" customWidth="1"/>
    <col min="5380" max="5380" width="6.109375" style="42" customWidth="1"/>
    <col min="5381" max="5382" width="12.77734375" style="42" customWidth="1"/>
    <col min="5383" max="5383" width="2.109375" style="42" customWidth="1"/>
    <col min="5384" max="5385" width="12.77734375" style="42" customWidth="1"/>
    <col min="5386" max="5386" width="2.109375" style="42" customWidth="1"/>
    <col min="5387" max="5388" width="10.77734375" style="42" customWidth="1"/>
    <col min="5389" max="5389" width="19.6640625" style="42" customWidth="1"/>
    <col min="5390" max="5390" width="19.33203125" style="42" customWidth="1"/>
    <col min="5391" max="5391" width="3.21875" style="42" customWidth="1"/>
    <col min="5392" max="5392" width="8.77734375" style="42" customWidth="1"/>
    <col min="5393" max="5393" width="9.33203125" style="42" customWidth="1"/>
    <col min="5394" max="5394" width="13.33203125" style="42" customWidth="1"/>
    <col min="5395" max="5397" width="8.77734375" style="42" customWidth="1"/>
    <col min="5398" max="5398" width="15.88671875" style="42" customWidth="1"/>
    <col min="5399" max="5401" width="8.77734375" style="42" customWidth="1"/>
    <col min="5402" max="5404" width="9.109375" style="42"/>
    <col min="5405" max="5405" width="3.21875" style="42" customWidth="1"/>
    <col min="5406" max="5406" width="9.109375" style="42"/>
    <col min="5407" max="5407" width="10.109375" style="42" customWidth="1"/>
    <col min="5408" max="5410" width="9.109375" style="42"/>
    <col min="5411" max="5411" width="12.21875" style="42" customWidth="1"/>
    <col min="5412" max="5412" width="11.88671875" style="42" customWidth="1"/>
    <col min="5413" max="5414" width="9.109375" style="42"/>
    <col min="5415" max="5415" width="11" style="42" customWidth="1"/>
    <col min="5416" max="5417" width="10.77734375" style="42" customWidth="1"/>
    <col min="5418" max="5418" width="11.6640625" style="42" customWidth="1"/>
    <col min="5419" max="5419" width="9.109375" style="42"/>
    <col min="5420" max="5420" width="10.21875" style="42" customWidth="1"/>
    <col min="5421" max="5421" width="12.88671875" style="42" customWidth="1"/>
    <col min="5422" max="5422" width="10.88671875" style="42" customWidth="1"/>
    <col min="5423" max="5423" width="10.21875" style="42" customWidth="1"/>
    <col min="5424" max="5425" width="9.109375" style="42"/>
    <col min="5426" max="5426" width="10.21875" style="42" customWidth="1"/>
    <col min="5427" max="5427" width="11.109375" style="42" customWidth="1"/>
    <col min="5428" max="5428" width="11.77734375" style="42" customWidth="1"/>
    <col min="5429" max="5429" width="9.109375" style="42"/>
    <col min="5430" max="5431" width="11.77734375" style="42" customWidth="1"/>
    <col min="5432" max="5433" width="9.109375" style="42"/>
    <col min="5434" max="5434" width="10.21875" style="42" customWidth="1"/>
    <col min="5435" max="5631" width="9.109375" style="42"/>
    <col min="5632" max="5632" width="4.6640625" style="42" customWidth="1"/>
    <col min="5633" max="5633" width="2.33203125" style="42" customWidth="1"/>
    <col min="5634" max="5635" width="12.77734375" style="42" customWidth="1"/>
    <col min="5636" max="5636" width="6.109375" style="42" customWidth="1"/>
    <col min="5637" max="5638" width="12.77734375" style="42" customWidth="1"/>
    <col min="5639" max="5639" width="2.109375" style="42" customWidth="1"/>
    <col min="5640" max="5641" width="12.77734375" style="42" customWidth="1"/>
    <col min="5642" max="5642" width="2.109375" style="42" customWidth="1"/>
    <col min="5643" max="5644" width="10.77734375" style="42" customWidth="1"/>
    <col min="5645" max="5645" width="19.6640625" style="42" customWidth="1"/>
    <col min="5646" max="5646" width="19.33203125" style="42" customWidth="1"/>
    <col min="5647" max="5647" width="3.21875" style="42" customWidth="1"/>
    <col min="5648" max="5648" width="8.77734375" style="42" customWidth="1"/>
    <col min="5649" max="5649" width="9.33203125" style="42" customWidth="1"/>
    <col min="5650" max="5650" width="13.33203125" style="42" customWidth="1"/>
    <col min="5651" max="5653" width="8.77734375" style="42" customWidth="1"/>
    <col min="5654" max="5654" width="15.88671875" style="42" customWidth="1"/>
    <col min="5655" max="5657" width="8.77734375" style="42" customWidth="1"/>
    <col min="5658" max="5660" width="9.109375" style="42"/>
    <col min="5661" max="5661" width="3.21875" style="42" customWidth="1"/>
    <col min="5662" max="5662" width="9.109375" style="42"/>
    <col min="5663" max="5663" width="10.109375" style="42" customWidth="1"/>
    <col min="5664" max="5666" width="9.109375" style="42"/>
    <col min="5667" max="5667" width="12.21875" style="42" customWidth="1"/>
    <col min="5668" max="5668" width="11.88671875" style="42" customWidth="1"/>
    <col min="5669" max="5670" width="9.109375" style="42"/>
    <col min="5671" max="5671" width="11" style="42" customWidth="1"/>
    <col min="5672" max="5673" width="10.77734375" style="42" customWidth="1"/>
    <col min="5674" max="5674" width="11.6640625" style="42" customWidth="1"/>
    <col min="5675" max="5675" width="9.109375" style="42"/>
    <col min="5676" max="5676" width="10.21875" style="42" customWidth="1"/>
    <col min="5677" max="5677" width="12.88671875" style="42" customWidth="1"/>
    <col min="5678" max="5678" width="10.88671875" style="42" customWidth="1"/>
    <col min="5679" max="5679" width="10.21875" style="42" customWidth="1"/>
    <col min="5680" max="5681" width="9.109375" style="42"/>
    <col min="5682" max="5682" width="10.21875" style="42" customWidth="1"/>
    <col min="5683" max="5683" width="11.109375" style="42" customWidth="1"/>
    <col min="5684" max="5684" width="11.77734375" style="42" customWidth="1"/>
    <col min="5685" max="5685" width="9.109375" style="42"/>
    <col min="5686" max="5687" width="11.77734375" style="42" customWidth="1"/>
    <col min="5688" max="5689" width="9.109375" style="42"/>
    <col min="5690" max="5690" width="10.21875" style="42" customWidth="1"/>
    <col min="5691" max="5887" width="9.109375" style="42"/>
    <col min="5888" max="5888" width="4.6640625" style="42" customWidth="1"/>
    <col min="5889" max="5889" width="2.33203125" style="42" customWidth="1"/>
    <col min="5890" max="5891" width="12.77734375" style="42" customWidth="1"/>
    <col min="5892" max="5892" width="6.109375" style="42" customWidth="1"/>
    <col min="5893" max="5894" width="12.77734375" style="42" customWidth="1"/>
    <col min="5895" max="5895" width="2.109375" style="42" customWidth="1"/>
    <col min="5896" max="5897" width="12.77734375" style="42" customWidth="1"/>
    <col min="5898" max="5898" width="2.109375" style="42" customWidth="1"/>
    <col min="5899" max="5900" width="10.77734375" style="42" customWidth="1"/>
    <col min="5901" max="5901" width="19.6640625" style="42" customWidth="1"/>
    <col min="5902" max="5902" width="19.33203125" style="42" customWidth="1"/>
    <col min="5903" max="5903" width="3.21875" style="42" customWidth="1"/>
    <col min="5904" max="5904" width="8.77734375" style="42" customWidth="1"/>
    <col min="5905" max="5905" width="9.33203125" style="42" customWidth="1"/>
    <col min="5906" max="5906" width="13.33203125" style="42" customWidth="1"/>
    <col min="5907" max="5909" width="8.77734375" style="42" customWidth="1"/>
    <col min="5910" max="5910" width="15.88671875" style="42" customWidth="1"/>
    <col min="5911" max="5913" width="8.77734375" style="42" customWidth="1"/>
    <col min="5914" max="5916" width="9.109375" style="42"/>
    <col min="5917" max="5917" width="3.21875" style="42" customWidth="1"/>
    <col min="5918" max="5918" width="9.109375" style="42"/>
    <col min="5919" max="5919" width="10.109375" style="42" customWidth="1"/>
    <col min="5920" max="5922" width="9.109375" style="42"/>
    <col min="5923" max="5923" width="12.21875" style="42" customWidth="1"/>
    <col min="5924" max="5924" width="11.88671875" style="42" customWidth="1"/>
    <col min="5925" max="5926" width="9.109375" style="42"/>
    <col min="5927" max="5927" width="11" style="42" customWidth="1"/>
    <col min="5928" max="5929" width="10.77734375" style="42" customWidth="1"/>
    <col min="5930" max="5930" width="11.6640625" style="42" customWidth="1"/>
    <col min="5931" max="5931" width="9.109375" style="42"/>
    <col min="5932" max="5932" width="10.21875" style="42" customWidth="1"/>
    <col min="5933" max="5933" width="12.88671875" style="42" customWidth="1"/>
    <col min="5934" max="5934" width="10.88671875" style="42" customWidth="1"/>
    <col min="5935" max="5935" width="10.21875" style="42" customWidth="1"/>
    <col min="5936" max="5937" width="9.109375" style="42"/>
    <col min="5938" max="5938" width="10.21875" style="42" customWidth="1"/>
    <col min="5939" max="5939" width="11.109375" style="42" customWidth="1"/>
    <col min="5940" max="5940" width="11.77734375" style="42" customWidth="1"/>
    <col min="5941" max="5941" width="9.109375" style="42"/>
    <col min="5942" max="5943" width="11.77734375" style="42" customWidth="1"/>
    <col min="5944" max="5945" width="9.109375" style="42"/>
    <col min="5946" max="5946" width="10.21875" style="42" customWidth="1"/>
    <col min="5947" max="6143" width="9.109375" style="42"/>
    <col min="6144" max="6144" width="4.6640625" style="42" customWidth="1"/>
    <col min="6145" max="6145" width="2.33203125" style="42" customWidth="1"/>
    <col min="6146" max="6147" width="12.77734375" style="42" customWidth="1"/>
    <col min="6148" max="6148" width="6.109375" style="42" customWidth="1"/>
    <col min="6149" max="6150" width="12.77734375" style="42" customWidth="1"/>
    <col min="6151" max="6151" width="2.109375" style="42" customWidth="1"/>
    <col min="6152" max="6153" width="12.77734375" style="42" customWidth="1"/>
    <col min="6154" max="6154" width="2.109375" style="42" customWidth="1"/>
    <col min="6155" max="6156" width="10.77734375" style="42" customWidth="1"/>
    <col min="6157" max="6157" width="19.6640625" style="42" customWidth="1"/>
    <col min="6158" max="6158" width="19.33203125" style="42" customWidth="1"/>
    <col min="6159" max="6159" width="3.21875" style="42" customWidth="1"/>
    <col min="6160" max="6160" width="8.77734375" style="42" customWidth="1"/>
    <col min="6161" max="6161" width="9.33203125" style="42" customWidth="1"/>
    <col min="6162" max="6162" width="13.33203125" style="42" customWidth="1"/>
    <col min="6163" max="6165" width="8.77734375" style="42" customWidth="1"/>
    <col min="6166" max="6166" width="15.88671875" style="42" customWidth="1"/>
    <col min="6167" max="6169" width="8.77734375" style="42" customWidth="1"/>
    <col min="6170" max="6172" width="9.109375" style="42"/>
    <col min="6173" max="6173" width="3.21875" style="42" customWidth="1"/>
    <col min="6174" max="6174" width="9.109375" style="42"/>
    <col min="6175" max="6175" width="10.109375" style="42" customWidth="1"/>
    <col min="6176" max="6178" width="9.109375" style="42"/>
    <col min="6179" max="6179" width="12.21875" style="42" customWidth="1"/>
    <col min="6180" max="6180" width="11.88671875" style="42" customWidth="1"/>
    <col min="6181" max="6182" width="9.109375" style="42"/>
    <col min="6183" max="6183" width="11" style="42" customWidth="1"/>
    <col min="6184" max="6185" width="10.77734375" style="42" customWidth="1"/>
    <col min="6186" max="6186" width="11.6640625" style="42" customWidth="1"/>
    <col min="6187" max="6187" width="9.109375" style="42"/>
    <col min="6188" max="6188" width="10.21875" style="42" customWidth="1"/>
    <col min="6189" max="6189" width="12.88671875" style="42" customWidth="1"/>
    <col min="6190" max="6190" width="10.88671875" style="42" customWidth="1"/>
    <col min="6191" max="6191" width="10.21875" style="42" customWidth="1"/>
    <col min="6192" max="6193" width="9.109375" style="42"/>
    <col min="6194" max="6194" width="10.21875" style="42" customWidth="1"/>
    <col min="6195" max="6195" width="11.109375" style="42" customWidth="1"/>
    <col min="6196" max="6196" width="11.77734375" style="42" customWidth="1"/>
    <col min="6197" max="6197" width="9.109375" style="42"/>
    <col min="6198" max="6199" width="11.77734375" style="42" customWidth="1"/>
    <col min="6200" max="6201" width="9.109375" style="42"/>
    <col min="6202" max="6202" width="10.21875" style="42" customWidth="1"/>
    <col min="6203" max="6399" width="9.109375" style="42"/>
    <col min="6400" max="6400" width="4.6640625" style="42" customWidth="1"/>
    <col min="6401" max="6401" width="2.33203125" style="42" customWidth="1"/>
    <col min="6402" max="6403" width="12.77734375" style="42" customWidth="1"/>
    <col min="6404" max="6404" width="6.109375" style="42" customWidth="1"/>
    <col min="6405" max="6406" width="12.77734375" style="42" customWidth="1"/>
    <col min="6407" max="6407" width="2.109375" style="42" customWidth="1"/>
    <col min="6408" max="6409" width="12.77734375" style="42" customWidth="1"/>
    <col min="6410" max="6410" width="2.109375" style="42" customWidth="1"/>
    <col min="6411" max="6412" width="10.77734375" style="42" customWidth="1"/>
    <col min="6413" max="6413" width="19.6640625" style="42" customWidth="1"/>
    <col min="6414" max="6414" width="19.33203125" style="42" customWidth="1"/>
    <col min="6415" max="6415" width="3.21875" style="42" customWidth="1"/>
    <col min="6416" max="6416" width="8.77734375" style="42" customWidth="1"/>
    <col min="6417" max="6417" width="9.33203125" style="42" customWidth="1"/>
    <col min="6418" max="6418" width="13.33203125" style="42" customWidth="1"/>
    <col min="6419" max="6421" width="8.77734375" style="42" customWidth="1"/>
    <col min="6422" max="6422" width="15.88671875" style="42" customWidth="1"/>
    <col min="6423" max="6425" width="8.77734375" style="42" customWidth="1"/>
    <col min="6426" max="6428" width="9.109375" style="42"/>
    <col min="6429" max="6429" width="3.21875" style="42" customWidth="1"/>
    <col min="6430" max="6430" width="9.109375" style="42"/>
    <col min="6431" max="6431" width="10.109375" style="42" customWidth="1"/>
    <col min="6432" max="6434" width="9.109375" style="42"/>
    <col min="6435" max="6435" width="12.21875" style="42" customWidth="1"/>
    <col min="6436" max="6436" width="11.88671875" style="42" customWidth="1"/>
    <col min="6437" max="6438" width="9.109375" style="42"/>
    <col min="6439" max="6439" width="11" style="42" customWidth="1"/>
    <col min="6440" max="6441" width="10.77734375" style="42" customWidth="1"/>
    <col min="6442" max="6442" width="11.6640625" style="42" customWidth="1"/>
    <col min="6443" max="6443" width="9.109375" style="42"/>
    <col min="6444" max="6444" width="10.21875" style="42" customWidth="1"/>
    <col min="6445" max="6445" width="12.88671875" style="42" customWidth="1"/>
    <col min="6446" max="6446" width="10.88671875" style="42" customWidth="1"/>
    <col min="6447" max="6447" width="10.21875" style="42" customWidth="1"/>
    <col min="6448" max="6449" width="9.109375" style="42"/>
    <col min="6450" max="6450" width="10.21875" style="42" customWidth="1"/>
    <col min="6451" max="6451" width="11.109375" style="42" customWidth="1"/>
    <col min="6452" max="6452" width="11.77734375" style="42" customWidth="1"/>
    <col min="6453" max="6453" width="9.109375" style="42"/>
    <col min="6454" max="6455" width="11.77734375" style="42" customWidth="1"/>
    <col min="6456" max="6457" width="9.109375" style="42"/>
    <col min="6458" max="6458" width="10.21875" style="42" customWidth="1"/>
    <col min="6459" max="6655" width="9.109375" style="42"/>
    <col min="6656" max="6656" width="4.6640625" style="42" customWidth="1"/>
    <col min="6657" max="6657" width="2.33203125" style="42" customWidth="1"/>
    <col min="6658" max="6659" width="12.77734375" style="42" customWidth="1"/>
    <col min="6660" max="6660" width="6.109375" style="42" customWidth="1"/>
    <col min="6661" max="6662" width="12.77734375" style="42" customWidth="1"/>
    <col min="6663" max="6663" width="2.109375" style="42" customWidth="1"/>
    <col min="6664" max="6665" width="12.77734375" style="42" customWidth="1"/>
    <col min="6666" max="6666" width="2.109375" style="42" customWidth="1"/>
    <col min="6667" max="6668" width="10.77734375" style="42" customWidth="1"/>
    <col min="6669" max="6669" width="19.6640625" style="42" customWidth="1"/>
    <col min="6670" max="6670" width="19.33203125" style="42" customWidth="1"/>
    <col min="6671" max="6671" width="3.21875" style="42" customWidth="1"/>
    <col min="6672" max="6672" width="8.77734375" style="42" customWidth="1"/>
    <col min="6673" max="6673" width="9.33203125" style="42" customWidth="1"/>
    <col min="6674" max="6674" width="13.33203125" style="42" customWidth="1"/>
    <col min="6675" max="6677" width="8.77734375" style="42" customWidth="1"/>
    <col min="6678" max="6678" width="15.88671875" style="42" customWidth="1"/>
    <col min="6679" max="6681" width="8.77734375" style="42" customWidth="1"/>
    <col min="6682" max="6684" width="9.109375" style="42"/>
    <col min="6685" max="6685" width="3.21875" style="42" customWidth="1"/>
    <col min="6686" max="6686" width="9.109375" style="42"/>
    <col min="6687" max="6687" width="10.109375" style="42" customWidth="1"/>
    <col min="6688" max="6690" width="9.109375" style="42"/>
    <col min="6691" max="6691" width="12.21875" style="42" customWidth="1"/>
    <col min="6692" max="6692" width="11.88671875" style="42" customWidth="1"/>
    <col min="6693" max="6694" width="9.109375" style="42"/>
    <col min="6695" max="6695" width="11" style="42" customWidth="1"/>
    <col min="6696" max="6697" width="10.77734375" style="42" customWidth="1"/>
    <col min="6698" max="6698" width="11.6640625" style="42" customWidth="1"/>
    <col min="6699" max="6699" width="9.109375" style="42"/>
    <col min="6700" max="6700" width="10.21875" style="42" customWidth="1"/>
    <col min="6701" max="6701" width="12.88671875" style="42" customWidth="1"/>
    <col min="6702" max="6702" width="10.88671875" style="42" customWidth="1"/>
    <col min="6703" max="6703" width="10.21875" style="42" customWidth="1"/>
    <col min="6704" max="6705" width="9.109375" style="42"/>
    <col min="6706" max="6706" width="10.21875" style="42" customWidth="1"/>
    <col min="6707" max="6707" width="11.109375" style="42" customWidth="1"/>
    <col min="6708" max="6708" width="11.77734375" style="42" customWidth="1"/>
    <col min="6709" max="6709" width="9.109375" style="42"/>
    <col min="6710" max="6711" width="11.77734375" style="42" customWidth="1"/>
    <col min="6712" max="6713" width="9.109375" style="42"/>
    <col min="6714" max="6714" width="10.21875" style="42" customWidth="1"/>
    <col min="6715" max="6911" width="9.109375" style="42"/>
    <col min="6912" max="6912" width="4.6640625" style="42" customWidth="1"/>
    <col min="6913" max="6913" width="2.33203125" style="42" customWidth="1"/>
    <col min="6914" max="6915" width="12.77734375" style="42" customWidth="1"/>
    <col min="6916" max="6916" width="6.109375" style="42" customWidth="1"/>
    <col min="6917" max="6918" width="12.77734375" style="42" customWidth="1"/>
    <col min="6919" max="6919" width="2.109375" style="42" customWidth="1"/>
    <col min="6920" max="6921" width="12.77734375" style="42" customWidth="1"/>
    <col min="6922" max="6922" width="2.109375" style="42" customWidth="1"/>
    <col min="6923" max="6924" width="10.77734375" style="42" customWidth="1"/>
    <col min="6925" max="6925" width="19.6640625" style="42" customWidth="1"/>
    <col min="6926" max="6926" width="19.33203125" style="42" customWidth="1"/>
    <col min="6927" max="6927" width="3.21875" style="42" customWidth="1"/>
    <col min="6928" max="6928" width="8.77734375" style="42" customWidth="1"/>
    <col min="6929" max="6929" width="9.33203125" style="42" customWidth="1"/>
    <col min="6930" max="6930" width="13.33203125" style="42" customWidth="1"/>
    <col min="6931" max="6933" width="8.77734375" style="42" customWidth="1"/>
    <col min="6934" max="6934" width="15.88671875" style="42" customWidth="1"/>
    <col min="6935" max="6937" width="8.77734375" style="42" customWidth="1"/>
    <col min="6938" max="6940" width="9.109375" style="42"/>
    <col min="6941" max="6941" width="3.21875" style="42" customWidth="1"/>
    <col min="6942" max="6942" width="9.109375" style="42"/>
    <col min="6943" max="6943" width="10.109375" style="42" customWidth="1"/>
    <col min="6944" max="6946" width="9.109375" style="42"/>
    <col min="6947" max="6947" width="12.21875" style="42" customWidth="1"/>
    <col min="6948" max="6948" width="11.88671875" style="42" customWidth="1"/>
    <col min="6949" max="6950" width="9.109375" style="42"/>
    <col min="6951" max="6951" width="11" style="42" customWidth="1"/>
    <col min="6952" max="6953" width="10.77734375" style="42" customWidth="1"/>
    <col min="6954" max="6954" width="11.6640625" style="42" customWidth="1"/>
    <col min="6955" max="6955" width="9.109375" style="42"/>
    <col min="6956" max="6956" width="10.21875" style="42" customWidth="1"/>
    <col min="6957" max="6957" width="12.88671875" style="42" customWidth="1"/>
    <col min="6958" max="6958" width="10.88671875" style="42" customWidth="1"/>
    <col min="6959" max="6959" width="10.21875" style="42" customWidth="1"/>
    <col min="6960" max="6961" width="9.109375" style="42"/>
    <col min="6962" max="6962" width="10.21875" style="42" customWidth="1"/>
    <col min="6963" max="6963" width="11.109375" style="42" customWidth="1"/>
    <col min="6964" max="6964" width="11.77734375" style="42" customWidth="1"/>
    <col min="6965" max="6965" width="9.109375" style="42"/>
    <col min="6966" max="6967" width="11.77734375" style="42" customWidth="1"/>
    <col min="6968" max="6969" width="9.109375" style="42"/>
    <col min="6970" max="6970" width="10.21875" style="42" customWidth="1"/>
    <col min="6971" max="7167" width="9.109375" style="42"/>
    <col min="7168" max="7168" width="4.6640625" style="42" customWidth="1"/>
    <col min="7169" max="7169" width="2.33203125" style="42" customWidth="1"/>
    <col min="7170" max="7171" width="12.77734375" style="42" customWidth="1"/>
    <col min="7172" max="7172" width="6.109375" style="42" customWidth="1"/>
    <col min="7173" max="7174" width="12.77734375" style="42" customWidth="1"/>
    <col min="7175" max="7175" width="2.109375" style="42" customWidth="1"/>
    <col min="7176" max="7177" width="12.77734375" style="42" customWidth="1"/>
    <col min="7178" max="7178" width="2.109375" style="42" customWidth="1"/>
    <col min="7179" max="7180" width="10.77734375" style="42" customWidth="1"/>
    <col min="7181" max="7181" width="19.6640625" style="42" customWidth="1"/>
    <col min="7182" max="7182" width="19.33203125" style="42" customWidth="1"/>
    <col min="7183" max="7183" width="3.21875" style="42" customWidth="1"/>
    <col min="7184" max="7184" width="8.77734375" style="42" customWidth="1"/>
    <col min="7185" max="7185" width="9.33203125" style="42" customWidth="1"/>
    <col min="7186" max="7186" width="13.33203125" style="42" customWidth="1"/>
    <col min="7187" max="7189" width="8.77734375" style="42" customWidth="1"/>
    <col min="7190" max="7190" width="15.88671875" style="42" customWidth="1"/>
    <col min="7191" max="7193" width="8.77734375" style="42" customWidth="1"/>
    <col min="7194" max="7196" width="9.109375" style="42"/>
    <col min="7197" max="7197" width="3.21875" style="42" customWidth="1"/>
    <col min="7198" max="7198" width="9.109375" style="42"/>
    <col min="7199" max="7199" width="10.109375" style="42" customWidth="1"/>
    <col min="7200" max="7202" width="9.109375" style="42"/>
    <col min="7203" max="7203" width="12.21875" style="42" customWidth="1"/>
    <col min="7204" max="7204" width="11.88671875" style="42" customWidth="1"/>
    <col min="7205" max="7206" width="9.109375" style="42"/>
    <col min="7207" max="7207" width="11" style="42" customWidth="1"/>
    <col min="7208" max="7209" width="10.77734375" style="42" customWidth="1"/>
    <col min="7210" max="7210" width="11.6640625" style="42" customWidth="1"/>
    <col min="7211" max="7211" width="9.109375" style="42"/>
    <col min="7212" max="7212" width="10.21875" style="42" customWidth="1"/>
    <col min="7213" max="7213" width="12.88671875" style="42" customWidth="1"/>
    <col min="7214" max="7214" width="10.88671875" style="42" customWidth="1"/>
    <col min="7215" max="7215" width="10.21875" style="42" customWidth="1"/>
    <col min="7216" max="7217" width="9.109375" style="42"/>
    <col min="7218" max="7218" width="10.21875" style="42" customWidth="1"/>
    <col min="7219" max="7219" width="11.109375" style="42" customWidth="1"/>
    <col min="7220" max="7220" width="11.77734375" style="42" customWidth="1"/>
    <col min="7221" max="7221" width="9.109375" style="42"/>
    <col min="7222" max="7223" width="11.77734375" style="42" customWidth="1"/>
    <col min="7224" max="7225" width="9.109375" style="42"/>
    <col min="7226" max="7226" width="10.21875" style="42" customWidth="1"/>
    <col min="7227" max="7423" width="9.109375" style="42"/>
    <col min="7424" max="7424" width="4.6640625" style="42" customWidth="1"/>
    <col min="7425" max="7425" width="2.33203125" style="42" customWidth="1"/>
    <col min="7426" max="7427" width="12.77734375" style="42" customWidth="1"/>
    <col min="7428" max="7428" width="6.109375" style="42" customWidth="1"/>
    <col min="7429" max="7430" width="12.77734375" style="42" customWidth="1"/>
    <col min="7431" max="7431" width="2.109375" style="42" customWidth="1"/>
    <col min="7432" max="7433" width="12.77734375" style="42" customWidth="1"/>
    <col min="7434" max="7434" width="2.109375" style="42" customWidth="1"/>
    <col min="7435" max="7436" width="10.77734375" style="42" customWidth="1"/>
    <col min="7437" max="7437" width="19.6640625" style="42" customWidth="1"/>
    <col min="7438" max="7438" width="19.33203125" style="42" customWidth="1"/>
    <col min="7439" max="7439" width="3.21875" style="42" customWidth="1"/>
    <col min="7440" max="7440" width="8.77734375" style="42" customWidth="1"/>
    <col min="7441" max="7441" width="9.33203125" style="42" customWidth="1"/>
    <col min="7442" max="7442" width="13.33203125" style="42" customWidth="1"/>
    <col min="7443" max="7445" width="8.77734375" style="42" customWidth="1"/>
    <col min="7446" max="7446" width="15.88671875" style="42" customWidth="1"/>
    <col min="7447" max="7449" width="8.77734375" style="42" customWidth="1"/>
    <col min="7450" max="7452" width="9.109375" style="42"/>
    <col min="7453" max="7453" width="3.21875" style="42" customWidth="1"/>
    <col min="7454" max="7454" width="9.109375" style="42"/>
    <col min="7455" max="7455" width="10.109375" style="42" customWidth="1"/>
    <col min="7456" max="7458" width="9.109375" style="42"/>
    <col min="7459" max="7459" width="12.21875" style="42" customWidth="1"/>
    <col min="7460" max="7460" width="11.88671875" style="42" customWidth="1"/>
    <col min="7461" max="7462" width="9.109375" style="42"/>
    <col min="7463" max="7463" width="11" style="42" customWidth="1"/>
    <col min="7464" max="7465" width="10.77734375" style="42" customWidth="1"/>
    <col min="7466" max="7466" width="11.6640625" style="42" customWidth="1"/>
    <col min="7467" max="7467" width="9.109375" style="42"/>
    <col min="7468" max="7468" width="10.21875" style="42" customWidth="1"/>
    <col min="7469" max="7469" width="12.88671875" style="42" customWidth="1"/>
    <col min="7470" max="7470" width="10.88671875" style="42" customWidth="1"/>
    <col min="7471" max="7471" width="10.21875" style="42" customWidth="1"/>
    <col min="7472" max="7473" width="9.109375" style="42"/>
    <col min="7474" max="7474" width="10.21875" style="42" customWidth="1"/>
    <col min="7475" max="7475" width="11.109375" style="42" customWidth="1"/>
    <col min="7476" max="7476" width="11.77734375" style="42" customWidth="1"/>
    <col min="7477" max="7477" width="9.109375" style="42"/>
    <col min="7478" max="7479" width="11.77734375" style="42" customWidth="1"/>
    <col min="7480" max="7481" width="9.109375" style="42"/>
    <col min="7482" max="7482" width="10.21875" style="42" customWidth="1"/>
    <col min="7483" max="7679" width="9.109375" style="42"/>
    <col min="7680" max="7680" width="4.6640625" style="42" customWidth="1"/>
    <col min="7681" max="7681" width="2.33203125" style="42" customWidth="1"/>
    <col min="7682" max="7683" width="12.77734375" style="42" customWidth="1"/>
    <col min="7684" max="7684" width="6.109375" style="42" customWidth="1"/>
    <col min="7685" max="7686" width="12.77734375" style="42" customWidth="1"/>
    <col min="7687" max="7687" width="2.109375" style="42" customWidth="1"/>
    <col min="7688" max="7689" width="12.77734375" style="42" customWidth="1"/>
    <col min="7690" max="7690" width="2.109375" style="42" customWidth="1"/>
    <col min="7691" max="7692" width="10.77734375" style="42" customWidth="1"/>
    <col min="7693" max="7693" width="19.6640625" style="42" customWidth="1"/>
    <col min="7694" max="7694" width="19.33203125" style="42" customWidth="1"/>
    <col min="7695" max="7695" width="3.21875" style="42" customWidth="1"/>
    <col min="7696" max="7696" width="8.77734375" style="42" customWidth="1"/>
    <col min="7697" max="7697" width="9.33203125" style="42" customWidth="1"/>
    <col min="7698" max="7698" width="13.33203125" style="42" customWidth="1"/>
    <col min="7699" max="7701" width="8.77734375" style="42" customWidth="1"/>
    <col min="7702" max="7702" width="15.88671875" style="42" customWidth="1"/>
    <col min="7703" max="7705" width="8.77734375" style="42" customWidth="1"/>
    <col min="7706" max="7708" width="9.109375" style="42"/>
    <col min="7709" max="7709" width="3.21875" style="42" customWidth="1"/>
    <col min="7710" max="7710" width="9.109375" style="42"/>
    <col min="7711" max="7711" width="10.109375" style="42" customWidth="1"/>
    <col min="7712" max="7714" width="9.109375" style="42"/>
    <col min="7715" max="7715" width="12.21875" style="42" customWidth="1"/>
    <col min="7716" max="7716" width="11.88671875" style="42" customWidth="1"/>
    <col min="7717" max="7718" width="9.109375" style="42"/>
    <col min="7719" max="7719" width="11" style="42" customWidth="1"/>
    <col min="7720" max="7721" width="10.77734375" style="42" customWidth="1"/>
    <col min="7722" max="7722" width="11.6640625" style="42" customWidth="1"/>
    <col min="7723" max="7723" width="9.109375" style="42"/>
    <col min="7724" max="7724" width="10.21875" style="42" customWidth="1"/>
    <col min="7725" max="7725" width="12.88671875" style="42" customWidth="1"/>
    <col min="7726" max="7726" width="10.88671875" style="42" customWidth="1"/>
    <col min="7727" max="7727" width="10.21875" style="42" customWidth="1"/>
    <col min="7728" max="7729" width="9.109375" style="42"/>
    <col min="7730" max="7730" width="10.21875" style="42" customWidth="1"/>
    <col min="7731" max="7731" width="11.109375" style="42" customWidth="1"/>
    <col min="7732" max="7732" width="11.77734375" style="42" customWidth="1"/>
    <col min="7733" max="7733" width="9.109375" style="42"/>
    <col min="7734" max="7735" width="11.77734375" style="42" customWidth="1"/>
    <col min="7736" max="7737" width="9.109375" style="42"/>
    <col min="7738" max="7738" width="10.21875" style="42" customWidth="1"/>
    <col min="7739" max="7935" width="9.109375" style="42"/>
    <col min="7936" max="7936" width="4.6640625" style="42" customWidth="1"/>
    <col min="7937" max="7937" width="2.33203125" style="42" customWidth="1"/>
    <col min="7938" max="7939" width="12.77734375" style="42" customWidth="1"/>
    <col min="7940" max="7940" width="6.109375" style="42" customWidth="1"/>
    <col min="7941" max="7942" width="12.77734375" style="42" customWidth="1"/>
    <col min="7943" max="7943" width="2.109375" style="42" customWidth="1"/>
    <col min="7944" max="7945" width="12.77734375" style="42" customWidth="1"/>
    <col min="7946" max="7946" width="2.109375" style="42" customWidth="1"/>
    <col min="7947" max="7948" width="10.77734375" style="42" customWidth="1"/>
    <col min="7949" max="7949" width="19.6640625" style="42" customWidth="1"/>
    <col min="7950" max="7950" width="19.33203125" style="42" customWidth="1"/>
    <col min="7951" max="7951" width="3.21875" style="42" customWidth="1"/>
    <col min="7952" max="7952" width="8.77734375" style="42" customWidth="1"/>
    <col min="7953" max="7953" width="9.33203125" style="42" customWidth="1"/>
    <col min="7954" max="7954" width="13.33203125" style="42" customWidth="1"/>
    <col min="7955" max="7957" width="8.77734375" style="42" customWidth="1"/>
    <col min="7958" max="7958" width="15.88671875" style="42" customWidth="1"/>
    <col min="7959" max="7961" width="8.77734375" style="42" customWidth="1"/>
    <col min="7962" max="7964" width="9.109375" style="42"/>
    <col min="7965" max="7965" width="3.21875" style="42" customWidth="1"/>
    <col min="7966" max="7966" width="9.109375" style="42"/>
    <col min="7967" max="7967" width="10.109375" style="42" customWidth="1"/>
    <col min="7968" max="7970" width="9.109375" style="42"/>
    <col min="7971" max="7971" width="12.21875" style="42" customWidth="1"/>
    <col min="7972" max="7972" width="11.88671875" style="42" customWidth="1"/>
    <col min="7973" max="7974" width="9.109375" style="42"/>
    <col min="7975" max="7975" width="11" style="42" customWidth="1"/>
    <col min="7976" max="7977" width="10.77734375" style="42" customWidth="1"/>
    <col min="7978" max="7978" width="11.6640625" style="42" customWidth="1"/>
    <col min="7979" max="7979" width="9.109375" style="42"/>
    <col min="7980" max="7980" width="10.21875" style="42" customWidth="1"/>
    <col min="7981" max="7981" width="12.88671875" style="42" customWidth="1"/>
    <col min="7982" max="7982" width="10.88671875" style="42" customWidth="1"/>
    <col min="7983" max="7983" width="10.21875" style="42" customWidth="1"/>
    <col min="7984" max="7985" width="9.109375" style="42"/>
    <col min="7986" max="7986" width="10.21875" style="42" customWidth="1"/>
    <col min="7987" max="7987" width="11.109375" style="42" customWidth="1"/>
    <col min="7988" max="7988" width="11.77734375" style="42" customWidth="1"/>
    <col min="7989" max="7989" width="9.109375" style="42"/>
    <col min="7990" max="7991" width="11.77734375" style="42" customWidth="1"/>
    <col min="7992" max="7993" width="9.109375" style="42"/>
    <col min="7994" max="7994" width="10.21875" style="42" customWidth="1"/>
    <col min="7995" max="8191" width="9.109375" style="42"/>
    <col min="8192" max="8192" width="4.6640625" style="42" customWidth="1"/>
    <col min="8193" max="8193" width="2.33203125" style="42" customWidth="1"/>
    <col min="8194" max="8195" width="12.77734375" style="42" customWidth="1"/>
    <col min="8196" max="8196" width="6.109375" style="42" customWidth="1"/>
    <col min="8197" max="8198" width="12.77734375" style="42" customWidth="1"/>
    <col min="8199" max="8199" width="2.109375" style="42" customWidth="1"/>
    <col min="8200" max="8201" width="12.77734375" style="42" customWidth="1"/>
    <col min="8202" max="8202" width="2.109375" style="42" customWidth="1"/>
    <col min="8203" max="8204" width="10.77734375" style="42" customWidth="1"/>
    <col min="8205" max="8205" width="19.6640625" style="42" customWidth="1"/>
    <col min="8206" max="8206" width="19.33203125" style="42" customWidth="1"/>
    <col min="8207" max="8207" width="3.21875" style="42" customWidth="1"/>
    <col min="8208" max="8208" width="8.77734375" style="42" customWidth="1"/>
    <col min="8209" max="8209" width="9.33203125" style="42" customWidth="1"/>
    <col min="8210" max="8210" width="13.33203125" style="42" customWidth="1"/>
    <col min="8211" max="8213" width="8.77734375" style="42" customWidth="1"/>
    <col min="8214" max="8214" width="15.88671875" style="42" customWidth="1"/>
    <col min="8215" max="8217" width="8.77734375" style="42" customWidth="1"/>
    <col min="8218" max="8220" width="9.109375" style="42"/>
    <col min="8221" max="8221" width="3.21875" style="42" customWidth="1"/>
    <col min="8222" max="8222" width="9.109375" style="42"/>
    <col min="8223" max="8223" width="10.109375" style="42" customWidth="1"/>
    <col min="8224" max="8226" width="9.109375" style="42"/>
    <col min="8227" max="8227" width="12.21875" style="42" customWidth="1"/>
    <col min="8228" max="8228" width="11.88671875" style="42" customWidth="1"/>
    <col min="8229" max="8230" width="9.109375" style="42"/>
    <col min="8231" max="8231" width="11" style="42" customWidth="1"/>
    <col min="8232" max="8233" width="10.77734375" style="42" customWidth="1"/>
    <col min="8234" max="8234" width="11.6640625" style="42" customWidth="1"/>
    <col min="8235" max="8235" width="9.109375" style="42"/>
    <col min="8236" max="8236" width="10.21875" style="42" customWidth="1"/>
    <col min="8237" max="8237" width="12.88671875" style="42" customWidth="1"/>
    <col min="8238" max="8238" width="10.88671875" style="42" customWidth="1"/>
    <col min="8239" max="8239" width="10.21875" style="42" customWidth="1"/>
    <col min="8240" max="8241" width="9.109375" style="42"/>
    <col min="8242" max="8242" width="10.21875" style="42" customWidth="1"/>
    <col min="8243" max="8243" width="11.109375" style="42" customWidth="1"/>
    <col min="8244" max="8244" width="11.77734375" style="42" customWidth="1"/>
    <col min="8245" max="8245" width="9.109375" style="42"/>
    <col min="8246" max="8247" width="11.77734375" style="42" customWidth="1"/>
    <col min="8248" max="8249" width="9.109375" style="42"/>
    <col min="8250" max="8250" width="10.21875" style="42" customWidth="1"/>
    <col min="8251" max="8447" width="9.109375" style="42"/>
    <col min="8448" max="8448" width="4.6640625" style="42" customWidth="1"/>
    <col min="8449" max="8449" width="2.33203125" style="42" customWidth="1"/>
    <col min="8450" max="8451" width="12.77734375" style="42" customWidth="1"/>
    <col min="8452" max="8452" width="6.109375" style="42" customWidth="1"/>
    <col min="8453" max="8454" width="12.77734375" style="42" customWidth="1"/>
    <col min="8455" max="8455" width="2.109375" style="42" customWidth="1"/>
    <col min="8456" max="8457" width="12.77734375" style="42" customWidth="1"/>
    <col min="8458" max="8458" width="2.109375" style="42" customWidth="1"/>
    <col min="8459" max="8460" width="10.77734375" style="42" customWidth="1"/>
    <col min="8461" max="8461" width="19.6640625" style="42" customWidth="1"/>
    <col min="8462" max="8462" width="19.33203125" style="42" customWidth="1"/>
    <col min="8463" max="8463" width="3.21875" style="42" customWidth="1"/>
    <col min="8464" max="8464" width="8.77734375" style="42" customWidth="1"/>
    <col min="8465" max="8465" width="9.33203125" style="42" customWidth="1"/>
    <col min="8466" max="8466" width="13.33203125" style="42" customWidth="1"/>
    <col min="8467" max="8469" width="8.77734375" style="42" customWidth="1"/>
    <col min="8470" max="8470" width="15.88671875" style="42" customWidth="1"/>
    <col min="8471" max="8473" width="8.77734375" style="42" customWidth="1"/>
    <col min="8474" max="8476" width="9.109375" style="42"/>
    <col min="8477" max="8477" width="3.21875" style="42" customWidth="1"/>
    <col min="8478" max="8478" width="9.109375" style="42"/>
    <col min="8479" max="8479" width="10.109375" style="42" customWidth="1"/>
    <col min="8480" max="8482" width="9.109375" style="42"/>
    <col min="8483" max="8483" width="12.21875" style="42" customWidth="1"/>
    <col min="8484" max="8484" width="11.88671875" style="42" customWidth="1"/>
    <col min="8485" max="8486" width="9.109375" style="42"/>
    <col min="8487" max="8487" width="11" style="42" customWidth="1"/>
    <col min="8488" max="8489" width="10.77734375" style="42" customWidth="1"/>
    <col min="8490" max="8490" width="11.6640625" style="42" customWidth="1"/>
    <col min="8491" max="8491" width="9.109375" style="42"/>
    <col min="8492" max="8492" width="10.21875" style="42" customWidth="1"/>
    <col min="8493" max="8493" width="12.88671875" style="42" customWidth="1"/>
    <col min="8494" max="8494" width="10.88671875" style="42" customWidth="1"/>
    <col min="8495" max="8495" width="10.21875" style="42" customWidth="1"/>
    <col min="8496" max="8497" width="9.109375" style="42"/>
    <col min="8498" max="8498" width="10.21875" style="42" customWidth="1"/>
    <col min="8499" max="8499" width="11.109375" style="42" customWidth="1"/>
    <col min="8500" max="8500" width="11.77734375" style="42" customWidth="1"/>
    <col min="8501" max="8501" width="9.109375" style="42"/>
    <col min="8502" max="8503" width="11.77734375" style="42" customWidth="1"/>
    <col min="8504" max="8505" width="9.109375" style="42"/>
    <col min="8506" max="8506" width="10.21875" style="42" customWidth="1"/>
    <col min="8507" max="8703" width="9.109375" style="42"/>
    <col min="8704" max="8704" width="4.6640625" style="42" customWidth="1"/>
    <col min="8705" max="8705" width="2.33203125" style="42" customWidth="1"/>
    <col min="8706" max="8707" width="12.77734375" style="42" customWidth="1"/>
    <col min="8708" max="8708" width="6.109375" style="42" customWidth="1"/>
    <col min="8709" max="8710" width="12.77734375" style="42" customWidth="1"/>
    <col min="8711" max="8711" width="2.109375" style="42" customWidth="1"/>
    <col min="8712" max="8713" width="12.77734375" style="42" customWidth="1"/>
    <col min="8714" max="8714" width="2.109375" style="42" customWidth="1"/>
    <col min="8715" max="8716" width="10.77734375" style="42" customWidth="1"/>
    <col min="8717" max="8717" width="19.6640625" style="42" customWidth="1"/>
    <col min="8718" max="8718" width="19.33203125" style="42" customWidth="1"/>
    <col min="8719" max="8719" width="3.21875" style="42" customWidth="1"/>
    <col min="8720" max="8720" width="8.77734375" style="42" customWidth="1"/>
    <col min="8721" max="8721" width="9.33203125" style="42" customWidth="1"/>
    <col min="8722" max="8722" width="13.33203125" style="42" customWidth="1"/>
    <col min="8723" max="8725" width="8.77734375" style="42" customWidth="1"/>
    <col min="8726" max="8726" width="15.88671875" style="42" customWidth="1"/>
    <col min="8727" max="8729" width="8.77734375" style="42" customWidth="1"/>
    <col min="8730" max="8732" width="9.109375" style="42"/>
    <col min="8733" max="8733" width="3.21875" style="42" customWidth="1"/>
    <col min="8734" max="8734" width="9.109375" style="42"/>
    <col min="8735" max="8735" width="10.109375" style="42" customWidth="1"/>
    <col min="8736" max="8738" width="9.109375" style="42"/>
    <col min="8739" max="8739" width="12.21875" style="42" customWidth="1"/>
    <col min="8740" max="8740" width="11.88671875" style="42" customWidth="1"/>
    <col min="8741" max="8742" width="9.109375" style="42"/>
    <col min="8743" max="8743" width="11" style="42" customWidth="1"/>
    <col min="8744" max="8745" width="10.77734375" style="42" customWidth="1"/>
    <col min="8746" max="8746" width="11.6640625" style="42" customWidth="1"/>
    <col min="8747" max="8747" width="9.109375" style="42"/>
    <col min="8748" max="8748" width="10.21875" style="42" customWidth="1"/>
    <col min="8749" max="8749" width="12.88671875" style="42" customWidth="1"/>
    <col min="8750" max="8750" width="10.88671875" style="42" customWidth="1"/>
    <col min="8751" max="8751" width="10.21875" style="42" customWidth="1"/>
    <col min="8752" max="8753" width="9.109375" style="42"/>
    <col min="8754" max="8754" width="10.21875" style="42" customWidth="1"/>
    <col min="8755" max="8755" width="11.109375" style="42" customWidth="1"/>
    <col min="8756" max="8756" width="11.77734375" style="42" customWidth="1"/>
    <col min="8757" max="8757" width="9.109375" style="42"/>
    <col min="8758" max="8759" width="11.77734375" style="42" customWidth="1"/>
    <col min="8760" max="8761" width="9.109375" style="42"/>
    <col min="8762" max="8762" width="10.21875" style="42" customWidth="1"/>
    <col min="8763" max="8959" width="9.109375" style="42"/>
    <col min="8960" max="8960" width="4.6640625" style="42" customWidth="1"/>
    <col min="8961" max="8961" width="2.33203125" style="42" customWidth="1"/>
    <col min="8962" max="8963" width="12.77734375" style="42" customWidth="1"/>
    <col min="8964" max="8964" width="6.109375" style="42" customWidth="1"/>
    <col min="8965" max="8966" width="12.77734375" style="42" customWidth="1"/>
    <col min="8967" max="8967" width="2.109375" style="42" customWidth="1"/>
    <col min="8968" max="8969" width="12.77734375" style="42" customWidth="1"/>
    <col min="8970" max="8970" width="2.109375" style="42" customWidth="1"/>
    <col min="8971" max="8972" width="10.77734375" style="42" customWidth="1"/>
    <col min="8973" max="8973" width="19.6640625" style="42" customWidth="1"/>
    <col min="8974" max="8974" width="19.33203125" style="42" customWidth="1"/>
    <col min="8975" max="8975" width="3.21875" style="42" customWidth="1"/>
    <col min="8976" max="8976" width="8.77734375" style="42" customWidth="1"/>
    <col min="8977" max="8977" width="9.33203125" style="42" customWidth="1"/>
    <col min="8978" max="8978" width="13.33203125" style="42" customWidth="1"/>
    <col min="8979" max="8981" width="8.77734375" style="42" customWidth="1"/>
    <col min="8982" max="8982" width="15.88671875" style="42" customWidth="1"/>
    <col min="8983" max="8985" width="8.77734375" style="42" customWidth="1"/>
    <col min="8986" max="8988" width="9.109375" style="42"/>
    <col min="8989" max="8989" width="3.21875" style="42" customWidth="1"/>
    <col min="8990" max="8990" width="9.109375" style="42"/>
    <col min="8991" max="8991" width="10.109375" style="42" customWidth="1"/>
    <col min="8992" max="8994" width="9.109375" style="42"/>
    <col min="8995" max="8995" width="12.21875" style="42" customWidth="1"/>
    <col min="8996" max="8996" width="11.88671875" style="42" customWidth="1"/>
    <col min="8997" max="8998" width="9.109375" style="42"/>
    <col min="8999" max="8999" width="11" style="42" customWidth="1"/>
    <col min="9000" max="9001" width="10.77734375" style="42" customWidth="1"/>
    <col min="9002" max="9002" width="11.6640625" style="42" customWidth="1"/>
    <col min="9003" max="9003" width="9.109375" style="42"/>
    <col min="9004" max="9004" width="10.21875" style="42" customWidth="1"/>
    <col min="9005" max="9005" width="12.88671875" style="42" customWidth="1"/>
    <col min="9006" max="9006" width="10.88671875" style="42" customWidth="1"/>
    <col min="9007" max="9007" width="10.21875" style="42" customWidth="1"/>
    <col min="9008" max="9009" width="9.109375" style="42"/>
    <col min="9010" max="9010" width="10.21875" style="42" customWidth="1"/>
    <col min="9011" max="9011" width="11.109375" style="42" customWidth="1"/>
    <col min="9012" max="9012" width="11.77734375" style="42" customWidth="1"/>
    <col min="9013" max="9013" width="9.109375" style="42"/>
    <col min="9014" max="9015" width="11.77734375" style="42" customWidth="1"/>
    <col min="9016" max="9017" width="9.109375" style="42"/>
    <col min="9018" max="9018" width="10.21875" style="42" customWidth="1"/>
    <col min="9019" max="9215" width="9.109375" style="42"/>
    <col min="9216" max="9216" width="4.6640625" style="42" customWidth="1"/>
    <col min="9217" max="9217" width="2.33203125" style="42" customWidth="1"/>
    <col min="9218" max="9219" width="12.77734375" style="42" customWidth="1"/>
    <col min="9220" max="9220" width="6.109375" style="42" customWidth="1"/>
    <col min="9221" max="9222" width="12.77734375" style="42" customWidth="1"/>
    <col min="9223" max="9223" width="2.109375" style="42" customWidth="1"/>
    <col min="9224" max="9225" width="12.77734375" style="42" customWidth="1"/>
    <col min="9226" max="9226" width="2.109375" style="42" customWidth="1"/>
    <col min="9227" max="9228" width="10.77734375" style="42" customWidth="1"/>
    <col min="9229" max="9229" width="19.6640625" style="42" customWidth="1"/>
    <col min="9230" max="9230" width="19.33203125" style="42" customWidth="1"/>
    <col min="9231" max="9231" width="3.21875" style="42" customWidth="1"/>
    <col min="9232" max="9232" width="8.77734375" style="42" customWidth="1"/>
    <col min="9233" max="9233" width="9.33203125" style="42" customWidth="1"/>
    <col min="9234" max="9234" width="13.33203125" style="42" customWidth="1"/>
    <col min="9235" max="9237" width="8.77734375" style="42" customWidth="1"/>
    <col min="9238" max="9238" width="15.88671875" style="42" customWidth="1"/>
    <col min="9239" max="9241" width="8.77734375" style="42" customWidth="1"/>
    <col min="9242" max="9244" width="9.109375" style="42"/>
    <col min="9245" max="9245" width="3.21875" style="42" customWidth="1"/>
    <col min="9246" max="9246" width="9.109375" style="42"/>
    <col min="9247" max="9247" width="10.109375" style="42" customWidth="1"/>
    <col min="9248" max="9250" width="9.109375" style="42"/>
    <col min="9251" max="9251" width="12.21875" style="42" customWidth="1"/>
    <col min="9252" max="9252" width="11.88671875" style="42" customWidth="1"/>
    <col min="9253" max="9254" width="9.109375" style="42"/>
    <col min="9255" max="9255" width="11" style="42" customWidth="1"/>
    <col min="9256" max="9257" width="10.77734375" style="42" customWidth="1"/>
    <col min="9258" max="9258" width="11.6640625" style="42" customWidth="1"/>
    <col min="9259" max="9259" width="9.109375" style="42"/>
    <col min="9260" max="9260" width="10.21875" style="42" customWidth="1"/>
    <col min="9261" max="9261" width="12.88671875" style="42" customWidth="1"/>
    <col min="9262" max="9262" width="10.88671875" style="42" customWidth="1"/>
    <col min="9263" max="9263" width="10.21875" style="42" customWidth="1"/>
    <col min="9264" max="9265" width="9.109375" style="42"/>
    <col min="9266" max="9266" width="10.21875" style="42" customWidth="1"/>
    <col min="9267" max="9267" width="11.109375" style="42" customWidth="1"/>
    <col min="9268" max="9268" width="11.77734375" style="42" customWidth="1"/>
    <col min="9269" max="9269" width="9.109375" style="42"/>
    <col min="9270" max="9271" width="11.77734375" style="42" customWidth="1"/>
    <col min="9272" max="9273" width="9.109375" style="42"/>
    <col min="9274" max="9274" width="10.21875" style="42" customWidth="1"/>
    <col min="9275" max="9471" width="9.109375" style="42"/>
    <col min="9472" max="9472" width="4.6640625" style="42" customWidth="1"/>
    <col min="9473" max="9473" width="2.33203125" style="42" customWidth="1"/>
    <col min="9474" max="9475" width="12.77734375" style="42" customWidth="1"/>
    <col min="9476" max="9476" width="6.109375" style="42" customWidth="1"/>
    <col min="9477" max="9478" width="12.77734375" style="42" customWidth="1"/>
    <col min="9479" max="9479" width="2.109375" style="42" customWidth="1"/>
    <col min="9480" max="9481" width="12.77734375" style="42" customWidth="1"/>
    <col min="9482" max="9482" width="2.109375" style="42" customWidth="1"/>
    <col min="9483" max="9484" width="10.77734375" style="42" customWidth="1"/>
    <col min="9485" max="9485" width="19.6640625" style="42" customWidth="1"/>
    <col min="9486" max="9486" width="19.33203125" style="42" customWidth="1"/>
    <col min="9487" max="9487" width="3.21875" style="42" customWidth="1"/>
    <col min="9488" max="9488" width="8.77734375" style="42" customWidth="1"/>
    <col min="9489" max="9489" width="9.33203125" style="42" customWidth="1"/>
    <col min="9490" max="9490" width="13.33203125" style="42" customWidth="1"/>
    <col min="9491" max="9493" width="8.77734375" style="42" customWidth="1"/>
    <col min="9494" max="9494" width="15.88671875" style="42" customWidth="1"/>
    <col min="9495" max="9497" width="8.77734375" style="42" customWidth="1"/>
    <col min="9498" max="9500" width="9.109375" style="42"/>
    <col min="9501" max="9501" width="3.21875" style="42" customWidth="1"/>
    <col min="9502" max="9502" width="9.109375" style="42"/>
    <col min="9503" max="9503" width="10.109375" style="42" customWidth="1"/>
    <col min="9504" max="9506" width="9.109375" style="42"/>
    <col min="9507" max="9507" width="12.21875" style="42" customWidth="1"/>
    <col min="9508" max="9508" width="11.88671875" style="42" customWidth="1"/>
    <col min="9509" max="9510" width="9.109375" style="42"/>
    <col min="9511" max="9511" width="11" style="42" customWidth="1"/>
    <col min="9512" max="9513" width="10.77734375" style="42" customWidth="1"/>
    <col min="9514" max="9514" width="11.6640625" style="42" customWidth="1"/>
    <col min="9515" max="9515" width="9.109375" style="42"/>
    <col min="9516" max="9516" width="10.21875" style="42" customWidth="1"/>
    <col min="9517" max="9517" width="12.88671875" style="42" customWidth="1"/>
    <col min="9518" max="9518" width="10.88671875" style="42" customWidth="1"/>
    <col min="9519" max="9519" width="10.21875" style="42" customWidth="1"/>
    <col min="9520" max="9521" width="9.109375" style="42"/>
    <col min="9522" max="9522" width="10.21875" style="42" customWidth="1"/>
    <col min="9523" max="9523" width="11.109375" style="42" customWidth="1"/>
    <col min="9524" max="9524" width="11.77734375" style="42" customWidth="1"/>
    <col min="9525" max="9525" width="9.109375" style="42"/>
    <col min="9526" max="9527" width="11.77734375" style="42" customWidth="1"/>
    <col min="9528" max="9529" width="9.109375" style="42"/>
    <col min="9530" max="9530" width="10.21875" style="42" customWidth="1"/>
    <col min="9531" max="9727" width="9.109375" style="42"/>
    <col min="9728" max="9728" width="4.6640625" style="42" customWidth="1"/>
    <col min="9729" max="9729" width="2.33203125" style="42" customWidth="1"/>
    <col min="9730" max="9731" width="12.77734375" style="42" customWidth="1"/>
    <col min="9732" max="9732" width="6.109375" style="42" customWidth="1"/>
    <col min="9733" max="9734" width="12.77734375" style="42" customWidth="1"/>
    <col min="9735" max="9735" width="2.109375" style="42" customWidth="1"/>
    <col min="9736" max="9737" width="12.77734375" style="42" customWidth="1"/>
    <col min="9738" max="9738" width="2.109375" style="42" customWidth="1"/>
    <col min="9739" max="9740" width="10.77734375" style="42" customWidth="1"/>
    <col min="9741" max="9741" width="19.6640625" style="42" customWidth="1"/>
    <col min="9742" max="9742" width="19.33203125" style="42" customWidth="1"/>
    <col min="9743" max="9743" width="3.21875" style="42" customWidth="1"/>
    <col min="9744" max="9744" width="8.77734375" style="42" customWidth="1"/>
    <col min="9745" max="9745" width="9.33203125" style="42" customWidth="1"/>
    <col min="9746" max="9746" width="13.33203125" style="42" customWidth="1"/>
    <col min="9747" max="9749" width="8.77734375" style="42" customWidth="1"/>
    <col min="9750" max="9750" width="15.88671875" style="42" customWidth="1"/>
    <col min="9751" max="9753" width="8.77734375" style="42" customWidth="1"/>
    <col min="9754" max="9756" width="9.109375" style="42"/>
    <col min="9757" max="9757" width="3.21875" style="42" customWidth="1"/>
    <col min="9758" max="9758" width="9.109375" style="42"/>
    <col min="9759" max="9759" width="10.109375" style="42" customWidth="1"/>
    <col min="9760" max="9762" width="9.109375" style="42"/>
    <col min="9763" max="9763" width="12.21875" style="42" customWidth="1"/>
    <col min="9764" max="9764" width="11.88671875" style="42" customWidth="1"/>
    <col min="9765" max="9766" width="9.109375" style="42"/>
    <col min="9767" max="9767" width="11" style="42" customWidth="1"/>
    <col min="9768" max="9769" width="10.77734375" style="42" customWidth="1"/>
    <col min="9770" max="9770" width="11.6640625" style="42" customWidth="1"/>
    <col min="9771" max="9771" width="9.109375" style="42"/>
    <col min="9772" max="9772" width="10.21875" style="42" customWidth="1"/>
    <col min="9773" max="9773" width="12.88671875" style="42" customWidth="1"/>
    <col min="9774" max="9774" width="10.88671875" style="42" customWidth="1"/>
    <col min="9775" max="9775" width="10.21875" style="42" customWidth="1"/>
    <col min="9776" max="9777" width="9.109375" style="42"/>
    <col min="9778" max="9778" width="10.21875" style="42" customWidth="1"/>
    <col min="9779" max="9779" width="11.109375" style="42" customWidth="1"/>
    <col min="9780" max="9780" width="11.77734375" style="42" customWidth="1"/>
    <col min="9781" max="9781" width="9.109375" style="42"/>
    <col min="9782" max="9783" width="11.77734375" style="42" customWidth="1"/>
    <col min="9784" max="9785" width="9.109375" style="42"/>
    <col min="9786" max="9786" width="10.21875" style="42" customWidth="1"/>
    <col min="9787" max="9983" width="9.109375" style="42"/>
    <col min="9984" max="9984" width="4.6640625" style="42" customWidth="1"/>
    <col min="9985" max="9985" width="2.33203125" style="42" customWidth="1"/>
    <col min="9986" max="9987" width="12.77734375" style="42" customWidth="1"/>
    <col min="9988" max="9988" width="6.109375" style="42" customWidth="1"/>
    <col min="9989" max="9990" width="12.77734375" style="42" customWidth="1"/>
    <col min="9991" max="9991" width="2.109375" style="42" customWidth="1"/>
    <col min="9992" max="9993" width="12.77734375" style="42" customWidth="1"/>
    <col min="9994" max="9994" width="2.109375" style="42" customWidth="1"/>
    <col min="9995" max="9996" width="10.77734375" style="42" customWidth="1"/>
    <col min="9997" max="9997" width="19.6640625" style="42" customWidth="1"/>
    <col min="9998" max="9998" width="19.33203125" style="42" customWidth="1"/>
    <col min="9999" max="9999" width="3.21875" style="42" customWidth="1"/>
    <col min="10000" max="10000" width="8.77734375" style="42" customWidth="1"/>
    <col min="10001" max="10001" width="9.33203125" style="42" customWidth="1"/>
    <col min="10002" max="10002" width="13.33203125" style="42" customWidth="1"/>
    <col min="10003" max="10005" width="8.77734375" style="42" customWidth="1"/>
    <col min="10006" max="10006" width="15.88671875" style="42" customWidth="1"/>
    <col min="10007" max="10009" width="8.77734375" style="42" customWidth="1"/>
    <col min="10010" max="10012" width="9.109375" style="42"/>
    <col min="10013" max="10013" width="3.21875" style="42" customWidth="1"/>
    <col min="10014" max="10014" width="9.109375" style="42"/>
    <col min="10015" max="10015" width="10.109375" style="42" customWidth="1"/>
    <col min="10016" max="10018" width="9.109375" style="42"/>
    <col min="10019" max="10019" width="12.21875" style="42" customWidth="1"/>
    <col min="10020" max="10020" width="11.88671875" style="42" customWidth="1"/>
    <col min="10021" max="10022" width="9.109375" style="42"/>
    <col min="10023" max="10023" width="11" style="42" customWidth="1"/>
    <col min="10024" max="10025" width="10.77734375" style="42" customWidth="1"/>
    <col min="10026" max="10026" width="11.6640625" style="42" customWidth="1"/>
    <col min="10027" max="10027" width="9.109375" style="42"/>
    <col min="10028" max="10028" width="10.21875" style="42" customWidth="1"/>
    <col min="10029" max="10029" width="12.88671875" style="42" customWidth="1"/>
    <col min="10030" max="10030" width="10.88671875" style="42" customWidth="1"/>
    <col min="10031" max="10031" width="10.21875" style="42" customWidth="1"/>
    <col min="10032" max="10033" width="9.109375" style="42"/>
    <col min="10034" max="10034" width="10.21875" style="42" customWidth="1"/>
    <col min="10035" max="10035" width="11.109375" style="42" customWidth="1"/>
    <col min="10036" max="10036" width="11.77734375" style="42" customWidth="1"/>
    <col min="10037" max="10037" width="9.109375" style="42"/>
    <col min="10038" max="10039" width="11.77734375" style="42" customWidth="1"/>
    <col min="10040" max="10041" width="9.109375" style="42"/>
    <col min="10042" max="10042" width="10.21875" style="42" customWidth="1"/>
    <col min="10043" max="10239" width="9.109375" style="42"/>
    <col min="10240" max="10240" width="4.6640625" style="42" customWidth="1"/>
    <col min="10241" max="10241" width="2.33203125" style="42" customWidth="1"/>
    <col min="10242" max="10243" width="12.77734375" style="42" customWidth="1"/>
    <col min="10244" max="10244" width="6.109375" style="42" customWidth="1"/>
    <col min="10245" max="10246" width="12.77734375" style="42" customWidth="1"/>
    <col min="10247" max="10247" width="2.109375" style="42" customWidth="1"/>
    <col min="10248" max="10249" width="12.77734375" style="42" customWidth="1"/>
    <col min="10250" max="10250" width="2.109375" style="42" customWidth="1"/>
    <col min="10251" max="10252" width="10.77734375" style="42" customWidth="1"/>
    <col min="10253" max="10253" width="19.6640625" style="42" customWidth="1"/>
    <col min="10254" max="10254" width="19.33203125" style="42" customWidth="1"/>
    <col min="10255" max="10255" width="3.21875" style="42" customWidth="1"/>
    <col min="10256" max="10256" width="8.77734375" style="42" customWidth="1"/>
    <col min="10257" max="10257" width="9.33203125" style="42" customWidth="1"/>
    <col min="10258" max="10258" width="13.33203125" style="42" customWidth="1"/>
    <col min="10259" max="10261" width="8.77734375" style="42" customWidth="1"/>
    <col min="10262" max="10262" width="15.88671875" style="42" customWidth="1"/>
    <col min="10263" max="10265" width="8.77734375" style="42" customWidth="1"/>
    <col min="10266" max="10268" width="9.109375" style="42"/>
    <col min="10269" max="10269" width="3.21875" style="42" customWidth="1"/>
    <col min="10270" max="10270" width="9.109375" style="42"/>
    <col min="10271" max="10271" width="10.109375" style="42" customWidth="1"/>
    <col min="10272" max="10274" width="9.109375" style="42"/>
    <col min="10275" max="10275" width="12.21875" style="42" customWidth="1"/>
    <col min="10276" max="10276" width="11.88671875" style="42" customWidth="1"/>
    <col min="10277" max="10278" width="9.109375" style="42"/>
    <col min="10279" max="10279" width="11" style="42" customWidth="1"/>
    <col min="10280" max="10281" width="10.77734375" style="42" customWidth="1"/>
    <col min="10282" max="10282" width="11.6640625" style="42" customWidth="1"/>
    <col min="10283" max="10283" width="9.109375" style="42"/>
    <col min="10284" max="10284" width="10.21875" style="42" customWidth="1"/>
    <col min="10285" max="10285" width="12.88671875" style="42" customWidth="1"/>
    <col min="10286" max="10286" width="10.88671875" style="42" customWidth="1"/>
    <col min="10287" max="10287" width="10.21875" style="42" customWidth="1"/>
    <col min="10288" max="10289" width="9.109375" style="42"/>
    <col min="10290" max="10290" width="10.21875" style="42" customWidth="1"/>
    <col min="10291" max="10291" width="11.109375" style="42" customWidth="1"/>
    <col min="10292" max="10292" width="11.77734375" style="42" customWidth="1"/>
    <col min="10293" max="10293" width="9.109375" style="42"/>
    <col min="10294" max="10295" width="11.77734375" style="42" customWidth="1"/>
    <col min="10296" max="10297" width="9.109375" style="42"/>
    <col min="10298" max="10298" width="10.21875" style="42" customWidth="1"/>
    <col min="10299" max="10495" width="9.109375" style="42"/>
    <col min="10496" max="10496" width="4.6640625" style="42" customWidth="1"/>
    <col min="10497" max="10497" width="2.33203125" style="42" customWidth="1"/>
    <col min="10498" max="10499" width="12.77734375" style="42" customWidth="1"/>
    <col min="10500" max="10500" width="6.109375" style="42" customWidth="1"/>
    <col min="10501" max="10502" width="12.77734375" style="42" customWidth="1"/>
    <col min="10503" max="10503" width="2.109375" style="42" customWidth="1"/>
    <col min="10504" max="10505" width="12.77734375" style="42" customWidth="1"/>
    <col min="10506" max="10506" width="2.109375" style="42" customWidth="1"/>
    <col min="10507" max="10508" width="10.77734375" style="42" customWidth="1"/>
    <col min="10509" max="10509" width="19.6640625" style="42" customWidth="1"/>
    <col min="10510" max="10510" width="19.33203125" style="42" customWidth="1"/>
    <col min="10511" max="10511" width="3.21875" style="42" customWidth="1"/>
    <col min="10512" max="10512" width="8.77734375" style="42" customWidth="1"/>
    <col min="10513" max="10513" width="9.33203125" style="42" customWidth="1"/>
    <col min="10514" max="10514" width="13.33203125" style="42" customWidth="1"/>
    <col min="10515" max="10517" width="8.77734375" style="42" customWidth="1"/>
    <col min="10518" max="10518" width="15.88671875" style="42" customWidth="1"/>
    <col min="10519" max="10521" width="8.77734375" style="42" customWidth="1"/>
    <col min="10522" max="10524" width="9.109375" style="42"/>
    <col min="10525" max="10525" width="3.21875" style="42" customWidth="1"/>
    <col min="10526" max="10526" width="9.109375" style="42"/>
    <col min="10527" max="10527" width="10.109375" style="42" customWidth="1"/>
    <col min="10528" max="10530" width="9.109375" style="42"/>
    <col min="10531" max="10531" width="12.21875" style="42" customWidth="1"/>
    <col min="10532" max="10532" width="11.88671875" style="42" customWidth="1"/>
    <col min="10533" max="10534" width="9.109375" style="42"/>
    <col min="10535" max="10535" width="11" style="42" customWidth="1"/>
    <col min="10536" max="10537" width="10.77734375" style="42" customWidth="1"/>
    <col min="10538" max="10538" width="11.6640625" style="42" customWidth="1"/>
    <col min="10539" max="10539" width="9.109375" style="42"/>
    <col min="10540" max="10540" width="10.21875" style="42" customWidth="1"/>
    <col min="10541" max="10541" width="12.88671875" style="42" customWidth="1"/>
    <col min="10542" max="10542" width="10.88671875" style="42" customWidth="1"/>
    <col min="10543" max="10543" width="10.21875" style="42" customWidth="1"/>
    <col min="10544" max="10545" width="9.109375" style="42"/>
    <col min="10546" max="10546" width="10.21875" style="42" customWidth="1"/>
    <col min="10547" max="10547" width="11.109375" style="42" customWidth="1"/>
    <col min="10548" max="10548" width="11.77734375" style="42" customWidth="1"/>
    <col min="10549" max="10549" width="9.109375" style="42"/>
    <col min="10550" max="10551" width="11.77734375" style="42" customWidth="1"/>
    <col min="10552" max="10553" width="9.109375" style="42"/>
    <col min="10554" max="10554" width="10.21875" style="42" customWidth="1"/>
    <col min="10555" max="10751" width="9.109375" style="42"/>
    <col min="10752" max="10752" width="4.6640625" style="42" customWidth="1"/>
    <col min="10753" max="10753" width="2.33203125" style="42" customWidth="1"/>
    <col min="10754" max="10755" width="12.77734375" style="42" customWidth="1"/>
    <col min="10756" max="10756" width="6.109375" style="42" customWidth="1"/>
    <col min="10757" max="10758" width="12.77734375" style="42" customWidth="1"/>
    <col min="10759" max="10759" width="2.109375" style="42" customWidth="1"/>
    <col min="10760" max="10761" width="12.77734375" style="42" customWidth="1"/>
    <col min="10762" max="10762" width="2.109375" style="42" customWidth="1"/>
    <col min="10763" max="10764" width="10.77734375" style="42" customWidth="1"/>
    <col min="10765" max="10765" width="19.6640625" style="42" customWidth="1"/>
    <col min="10766" max="10766" width="19.33203125" style="42" customWidth="1"/>
    <col min="10767" max="10767" width="3.21875" style="42" customWidth="1"/>
    <col min="10768" max="10768" width="8.77734375" style="42" customWidth="1"/>
    <col min="10769" max="10769" width="9.33203125" style="42" customWidth="1"/>
    <col min="10770" max="10770" width="13.33203125" style="42" customWidth="1"/>
    <col min="10771" max="10773" width="8.77734375" style="42" customWidth="1"/>
    <col min="10774" max="10774" width="15.88671875" style="42" customWidth="1"/>
    <col min="10775" max="10777" width="8.77734375" style="42" customWidth="1"/>
    <col min="10778" max="10780" width="9.109375" style="42"/>
    <col min="10781" max="10781" width="3.21875" style="42" customWidth="1"/>
    <col min="10782" max="10782" width="9.109375" style="42"/>
    <col min="10783" max="10783" width="10.109375" style="42" customWidth="1"/>
    <col min="10784" max="10786" width="9.109375" style="42"/>
    <col min="10787" max="10787" width="12.21875" style="42" customWidth="1"/>
    <col min="10788" max="10788" width="11.88671875" style="42" customWidth="1"/>
    <col min="10789" max="10790" width="9.109375" style="42"/>
    <col min="10791" max="10791" width="11" style="42" customWidth="1"/>
    <col min="10792" max="10793" width="10.77734375" style="42" customWidth="1"/>
    <col min="10794" max="10794" width="11.6640625" style="42" customWidth="1"/>
    <col min="10795" max="10795" width="9.109375" style="42"/>
    <col min="10796" max="10796" width="10.21875" style="42" customWidth="1"/>
    <col min="10797" max="10797" width="12.88671875" style="42" customWidth="1"/>
    <col min="10798" max="10798" width="10.88671875" style="42" customWidth="1"/>
    <col min="10799" max="10799" width="10.21875" style="42" customWidth="1"/>
    <col min="10800" max="10801" width="9.109375" style="42"/>
    <col min="10802" max="10802" width="10.21875" style="42" customWidth="1"/>
    <col min="10803" max="10803" width="11.109375" style="42" customWidth="1"/>
    <col min="10804" max="10804" width="11.77734375" style="42" customWidth="1"/>
    <col min="10805" max="10805" width="9.109375" style="42"/>
    <col min="10806" max="10807" width="11.77734375" style="42" customWidth="1"/>
    <col min="10808" max="10809" width="9.109375" style="42"/>
    <col min="10810" max="10810" width="10.21875" style="42" customWidth="1"/>
    <col min="10811" max="11007" width="9.109375" style="42"/>
    <col min="11008" max="11008" width="4.6640625" style="42" customWidth="1"/>
    <col min="11009" max="11009" width="2.33203125" style="42" customWidth="1"/>
    <col min="11010" max="11011" width="12.77734375" style="42" customWidth="1"/>
    <col min="11012" max="11012" width="6.109375" style="42" customWidth="1"/>
    <col min="11013" max="11014" width="12.77734375" style="42" customWidth="1"/>
    <col min="11015" max="11015" width="2.109375" style="42" customWidth="1"/>
    <col min="11016" max="11017" width="12.77734375" style="42" customWidth="1"/>
    <col min="11018" max="11018" width="2.109375" style="42" customWidth="1"/>
    <col min="11019" max="11020" width="10.77734375" style="42" customWidth="1"/>
    <col min="11021" max="11021" width="19.6640625" style="42" customWidth="1"/>
    <col min="11022" max="11022" width="19.33203125" style="42" customWidth="1"/>
    <col min="11023" max="11023" width="3.21875" style="42" customWidth="1"/>
    <col min="11024" max="11024" width="8.77734375" style="42" customWidth="1"/>
    <col min="11025" max="11025" width="9.33203125" style="42" customWidth="1"/>
    <col min="11026" max="11026" width="13.33203125" style="42" customWidth="1"/>
    <col min="11027" max="11029" width="8.77734375" style="42" customWidth="1"/>
    <col min="11030" max="11030" width="15.88671875" style="42" customWidth="1"/>
    <col min="11031" max="11033" width="8.77734375" style="42" customWidth="1"/>
    <col min="11034" max="11036" width="9.109375" style="42"/>
    <col min="11037" max="11037" width="3.21875" style="42" customWidth="1"/>
    <col min="11038" max="11038" width="9.109375" style="42"/>
    <col min="11039" max="11039" width="10.109375" style="42" customWidth="1"/>
    <col min="11040" max="11042" width="9.109375" style="42"/>
    <col min="11043" max="11043" width="12.21875" style="42" customWidth="1"/>
    <col min="11044" max="11044" width="11.88671875" style="42" customWidth="1"/>
    <col min="11045" max="11046" width="9.109375" style="42"/>
    <col min="11047" max="11047" width="11" style="42" customWidth="1"/>
    <col min="11048" max="11049" width="10.77734375" style="42" customWidth="1"/>
    <col min="11050" max="11050" width="11.6640625" style="42" customWidth="1"/>
    <col min="11051" max="11051" width="9.109375" style="42"/>
    <col min="11052" max="11052" width="10.21875" style="42" customWidth="1"/>
    <col min="11053" max="11053" width="12.88671875" style="42" customWidth="1"/>
    <col min="11054" max="11054" width="10.88671875" style="42" customWidth="1"/>
    <col min="11055" max="11055" width="10.21875" style="42" customWidth="1"/>
    <col min="11056" max="11057" width="9.109375" style="42"/>
    <col min="11058" max="11058" width="10.21875" style="42" customWidth="1"/>
    <col min="11059" max="11059" width="11.109375" style="42" customWidth="1"/>
    <col min="11060" max="11060" width="11.77734375" style="42" customWidth="1"/>
    <col min="11061" max="11061" width="9.109375" style="42"/>
    <col min="11062" max="11063" width="11.77734375" style="42" customWidth="1"/>
    <col min="11064" max="11065" width="9.109375" style="42"/>
    <col min="11066" max="11066" width="10.21875" style="42" customWidth="1"/>
    <col min="11067" max="11263" width="9.109375" style="42"/>
    <col min="11264" max="11264" width="4.6640625" style="42" customWidth="1"/>
    <col min="11265" max="11265" width="2.33203125" style="42" customWidth="1"/>
    <col min="11266" max="11267" width="12.77734375" style="42" customWidth="1"/>
    <col min="11268" max="11268" width="6.109375" style="42" customWidth="1"/>
    <col min="11269" max="11270" width="12.77734375" style="42" customWidth="1"/>
    <col min="11271" max="11271" width="2.109375" style="42" customWidth="1"/>
    <col min="11272" max="11273" width="12.77734375" style="42" customWidth="1"/>
    <col min="11274" max="11274" width="2.109375" style="42" customWidth="1"/>
    <col min="11275" max="11276" width="10.77734375" style="42" customWidth="1"/>
    <col min="11277" max="11277" width="19.6640625" style="42" customWidth="1"/>
    <col min="11278" max="11278" width="19.33203125" style="42" customWidth="1"/>
    <col min="11279" max="11279" width="3.21875" style="42" customWidth="1"/>
    <col min="11280" max="11280" width="8.77734375" style="42" customWidth="1"/>
    <col min="11281" max="11281" width="9.33203125" style="42" customWidth="1"/>
    <col min="11282" max="11282" width="13.33203125" style="42" customWidth="1"/>
    <col min="11283" max="11285" width="8.77734375" style="42" customWidth="1"/>
    <col min="11286" max="11286" width="15.88671875" style="42" customWidth="1"/>
    <col min="11287" max="11289" width="8.77734375" style="42" customWidth="1"/>
    <col min="11290" max="11292" width="9.109375" style="42"/>
    <col min="11293" max="11293" width="3.21875" style="42" customWidth="1"/>
    <col min="11294" max="11294" width="9.109375" style="42"/>
    <col min="11295" max="11295" width="10.109375" style="42" customWidth="1"/>
    <col min="11296" max="11298" width="9.109375" style="42"/>
    <col min="11299" max="11299" width="12.21875" style="42" customWidth="1"/>
    <col min="11300" max="11300" width="11.88671875" style="42" customWidth="1"/>
    <col min="11301" max="11302" width="9.109375" style="42"/>
    <col min="11303" max="11303" width="11" style="42" customWidth="1"/>
    <col min="11304" max="11305" width="10.77734375" style="42" customWidth="1"/>
    <col min="11306" max="11306" width="11.6640625" style="42" customWidth="1"/>
    <col min="11307" max="11307" width="9.109375" style="42"/>
    <col min="11308" max="11308" width="10.21875" style="42" customWidth="1"/>
    <col min="11309" max="11309" width="12.88671875" style="42" customWidth="1"/>
    <col min="11310" max="11310" width="10.88671875" style="42" customWidth="1"/>
    <col min="11311" max="11311" width="10.21875" style="42" customWidth="1"/>
    <col min="11312" max="11313" width="9.109375" style="42"/>
    <col min="11314" max="11314" width="10.21875" style="42" customWidth="1"/>
    <col min="11315" max="11315" width="11.109375" style="42" customWidth="1"/>
    <col min="11316" max="11316" width="11.77734375" style="42" customWidth="1"/>
    <col min="11317" max="11317" width="9.109375" style="42"/>
    <col min="11318" max="11319" width="11.77734375" style="42" customWidth="1"/>
    <col min="11320" max="11321" width="9.109375" style="42"/>
    <col min="11322" max="11322" width="10.21875" style="42" customWidth="1"/>
    <col min="11323" max="11519" width="9.109375" style="42"/>
    <col min="11520" max="11520" width="4.6640625" style="42" customWidth="1"/>
    <col min="11521" max="11521" width="2.33203125" style="42" customWidth="1"/>
    <col min="11522" max="11523" width="12.77734375" style="42" customWidth="1"/>
    <col min="11524" max="11524" width="6.109375" style="42" customWidth="1"/>
    <col min="11525" max="11526" width="12.77734375" style="42" customWidth="1"/>
    <col min="11527" max="11527" width="2.109375" style="42" customWidth="1"/>
    <col min="11528" max="11529" width="12.77734375" style="42" customWidth="1"/>
    <col min="11530" max="11530" width="2.109375" style="42" customWidth="1"/>
    <col min="11531" max="11532" width="10.77734375" style="42" customWidth="1"/>
    <col min="11533" max="11533" width="19.6640625" style="42" customWidth="1"/>
    <col min="11534" max="11534" width="19.33203125" style="42" customWidth="1"/>
    <col min="11535" max="11535" width="3.21875" style="42" customWidth="1"/>
    <col min="11536" max="11536" width="8.77734375" style="42" customWidth="1"/>
    <col min="11537" max="11537" width="9.33203125" style="42" customWidth="1"/>
    <col min="11538" max="11538" width="13.33203125" style="42" customWidth="1"/>
    <col min="11539" max="11541" width="8.77734375" style="42" customWidth="1"/>
    <col min="11542" max="11542" width="15.88671875" style="42" customWidth="1"/>
    <col min="11543" max="11545" width="8.77734375" style="42" customWidth="1"/>
    <col min="11546" max="11548" width="9.109375" style="42"/>
    <col min="11549" max="11549" width="3.21875" style="42" customWidth="1"/>
    <col min="11550" max="11550" width="9.109375" style="42"/>
    <col min="11551" max="11551" width="10.109375" style="42" customWidth="1"/>
    <col min="11552" max="11554" width="9.109375" style="42"/>
    <col min="11555" max="11555" width="12.21875" style="42" customWidth="1"/>
    <col min="11556" max="11556" width="11.88671875" style="42" customWidth="1"/>
    <col min="11557" max="11558" width="9.109375" style="42"/>
    <col min="11559" max="11559" width="11" style="42" customWidth="1"/>
    <col min="11560" max="11561" width="10.77734375" style="42" customWidth="1"/>
    <col min="11562" max="11562" width="11.6640625" style="42" customWidth="1"/>
    <col min="11563" max="11563" width="9.109375" style="42"/>
    <col min="11564" max="11564" width="10.21875" style="42" customWidth="1"/>
    <col min="11565" max="11565" width="12.88671875" style="42" customWidth="1"/>
    <col min="11566" max="11566" width="10.88671875" style="42" customWidth="1"/>
    <col min="11567" max="11567" width="10.21875" style="42" customWidth="1"/>
    <col min="11568" max="11569" width="9.109375" style="42"/>
    <col min="11570" max="11570" width="10.21875" style="42" customWidth="1"/>
    <col min="11571" max="11571" width="11.109375" style="42" customWidth="1"/>
    <col min="11572" max="11572" width="11.77734375" style="42" customWidth="1"/>
    <col min="11573" max="11573" width="9.109375" style="42"/>
    <col min="11574" max="11575" width="11.77734375" style="42" customWidth="1"/>
    <col min="11576" max="11577" width="9.109375" style="42"/>
    <col min="11578" max="11578" width="10.21875" style="42" customWidth="1"/>
    <col min="11579" max="11775" width="9.109375" style="42"/>
    <col min="11776" max="11776" width="4.6640625" style="42" customWidth="1"/>
    <col min="11777" max="11777" width="2.33203125" style="42" customWidth="1"/>
    <col min="11778" max="11779" width="12.77734375" style="42" customWidth="1"/>
    <col min="11780" max="11780" width="6.109375" style="42" customWidth="1"/>
    <col min="11781" max="11782" width="12.77734375" style="42" customWidth="1"/>
    <col min="11783" max="11783" width="2.109375" style="42" customWidth="1"/>
    <col min="11784" max="11785" width="12.77734375" style="42" customWidth="1"/>
    <col min="11786" max="11786" width="2.109375" style="42" customWidth="1"/>
    <col min="11787" max="11788" width="10.77734375" style="42" customWidth="1"/>
    <col min="11789" max="11789" width="19.6640625" style="42" customWidth="1"/>
    <col min="11790" max="11790" width="19.33203125" style="42" customWidth="1"/>
    <col min="11791" max="11791" width="3.21875" style="42" customWidth="1"/>
    <col min="11792" max="11792" width="8.77734375" style="42" customWidth="1"/>
    <col min="11793" max="11793" width="9.33203125" style="42" customWidth="1"/>
    <col min="11794" max="11794" width="13.33203125" style="42" customWidth="1"/>
    <col min="11795" max="11797" width="8.77734375" style="42" customWidth="1"/>
    <col min="11798" max="11798" width="15.88671875" style="42" customWidth="1"/>
    <col min="11799" max="11801" width="8.77734375" style="42" customWidth="1"/>
    <col min="11802" max="11804" width="9.109375" style="42"/>
    <col min="11805" max="11805" width="3.21875" style="42" customWidth="1"/>
    <col min="11806" max="11806" width="9.109375" style="42"/>
    <col min="11807" max="11807" width="10.109375" style="42" customWidth="1"/>
    <col min="11808" max="11810" width="9.109375" style="42"/>
    <col min="11811" max="11811" width="12.21875" style="42" customWidth="1"/>
    <col min="11812" max="11812" width="11.88671875" style="42" customWidth="1"/>
    <col min="11813" max="11814" width="9.109375" style="42"/>
    <col min="11815" max="11815" width="11" style="42" customWidth="1"/>
    <col min="11816" max="11817" width="10.77734375" style="42" customWidth="1"/>
    <col min="11818" max="11818" width="11.6640625" style="42" customWidth="1"/>
    <col min="11819" max="11819" width="9.109375" style="42"/>
    <col min="11820" max="11820" width="10.21875" style="42" customWidth="1"/>
    <col min="11821" max="11821" width="12.88671875" style="42" customWidth="1"/>
    <col min="11822" max="11822" width="10.88671875" style="42" customWidth="1"/>
    <col min="11823" max="11823" width="10.21875" style="42" customWidth="1"/>
    <col min="11824" max="11825" width="9.109375" style="42"/>
    <col min="11826" max="11826" width="10.21875" style="42" customWidth="1"/>
    <col min="11827" max="11827" width="11.109375" style="42" customWidth="1"/>
    <col min="11828" max="11828" width="11.77734375" style="42" customWidth="1"/>
    <col min="11829" max="11829" width="9.109375" style="42"/>
    <col min="11830" max="11831" width="11.77734375" style="42" customWidth="1"/>
    <col min="11832" max="11833" width="9.109375" style="42"/>
    <col min="11834" max="11834" width="10.21875" style="42" customWidth="1"/>
    <col min="11835" max="12031" width="9.109375" style="42"/>
    <col min="12032" max="12032" width="4.6640625" style="42" customWidth="1"/>
    <col min="12033" max="12033" width="2.33203125" style="42" customWidth="1"/>
    <col min="12034" max="12035" width="12.77734375" style="42" customWidth="1"/>
    <col min="12036" max="12036" width="6.109375" style="42" customWidth="1"/>
    <col min="12037" max="12038" width="12.77734375" style="42" customWidth="1"/>
    <col min="12039" max="12039" width="2.109375" style="42" customWidth="1"/>
    <col min="12040" max="12041" width="12.77734375" style="42" customWidth="1"/>
    <col min="12042" max="12042" width="2.109375" style="42" customWidth="1"/>
    <col min="12043" max="12044" width="10.77734375" style="42" customWidth="1"/>
    <col min="12045" max="12045" width="19.6640625" style="42" customWidth="1"/>
    <col min="12046" max="12046" width="19.33203125" style="42" customWidth="1"/>
    <col min="12047" max="12047" width="3.21875" style="42" customWidth="1"/>
    <col min="12048" max="12048" width="8.77734375" style="42" customWidth="1"/>
    <col min="12049" max="12049" width="9.33203125" style="42" customWidth="1"/>
    <col min="12050" max="12050" width="13.33203125" style="42" customWidth="1"/>
    <col min="12051" max="12053" width="8.77734375" style="42" customWidth="1"/>
    <col min="12054" max="12054" width="15.88671875" style="42" customWidth="1"/>
    <col min="12055" max="12057" width="8.77734375" style="42" customWidth="1"/>
    <col min="12058" max="12060" width="9.109375" style="42"/>
    <col min="12061" max="12061" width="3.21875" style="42" customWidth="1"/>
    <col min="12062" max="12062" width="9.109375" style="42"/>
    <col min="12063" max="12063" width="10.109375" style="42" customWidth="1"/>
    <col min="12064" max="12066" width="9.109375" style="42"/>
    <col min="12067" max="12067" width="12.21875" style="42" customWidth="1"/>
    <col min="12068" max="12068" width="11.88671875" style="42" customWidth="1"/>
    <col min="12069" max="12070" width="9.109375" style="42"/>
    <col min="12071" max="12071" width="11" style="42" customWidth="1"/>
    <col min="12072" max="12073" width="10.77734375" style="42" customWidth="1"/>
    <col min="12074" max="12074" width="11.6640625" style="42" customWidth="1"/>
    <col min="12075" max="12075" width="9.109375" style="42"/>
    <col min="12076" max="12076" width="10.21875" style="42" customWidth="1"/>
    <col min="12077" max="12077" width="12.88671875" style="42" customWidth="1"/>
    <col min="12078" max="12078" width="10.88671875" style="42" customWidth="1"/>
    <col min="12079" max="12079" width="10.21875" style="42" customWidth="1"/>
    <col min="12080" max="12081" width="9.109375" style="42"/>
    <col min="12082" max="12082" width="10.21875" style="42" customWidth="1"/>
    <col min="12083" max="12083" width="11.109375" style="42" customWidth="1"/>
    <col min="12084" max="12084" width="11.77734375" style="42" customWidth="1"/>
    <col min="12085" max="12085" width="9.109375" style="42"/>
    <col min="12086" max="12087" width="11.77734375" style="42" customWidth="1"/>
    <col min="12088" max="12089" width="9.109375" style="42"/>
    <col min="12090" max="12090" width="10.21875" style="42" customWidth="1"/>
    <col min="12091" max="12287" width="9.109375" style="42"/>
    <col min="12288" max="12288" width="4.6640625" style="42" customWidth="1"/>
    <col min="12289" max="12289" width="2.33203125" style="42" customWidth="1"/>
    <col min="12290" max="12291" width="12.77734375" style="42" customWidth="1"/>
    <col min="12292" max="12292" width="6.109375" style="42" customWidth="1"/>
    <col min="12293" max="12294" width="12.77734375" style="42" customWidth="1"/>
    <col min="12295" max="12295" width="2.109375" style="42" customWidth="1"/>
    <col min="12296" max="12297" width="12.77734375" style="42" customWidth="1"/>
    <col min="12298" max="12298" width="2.109375" style="42" customWidth="1"/>
    <col min="12299" max="12300" width="10.77734375" style="42" customWidth="1"/>
    <col min="12301" max="12301" width="19.6640625" style="42" customWidth="1"/>
    <col min="12302" max="12302" width="19.33203125" style="42" customWidth="1"/>
    <col min="12303" max="12303" width="3.21875" style="42" customWidth="1"/>
    <col min="12304" max="12304" width="8.77734375" style="42" customWidth="1"/>
    <col min="12305" max="12305" width="9.33203125" style="42" customWidth="1"/>
    <col min="12306" max="12306" width="13.33203125" style="42" customWidth="1"/>
    <col min="12307" max="12309" width="8.77734375" style="42" customWidth="1"/>
    <col min="12310" max="12310" width="15.88671875" style="42" customWidth="1"/>
    <col min="12311" max="12313" width="8.77734375" style="42" customWidth="1"/>
    <col min="12314" max="12316" width="9.109375" style="42"/>
    <col min="12317" max="12317" width="3.21875" style="42" customWidth="1"/>
    <col min="12318" max="12318" width="9.109375" style="42"/>
    <col min="12319" max="12319" width="10.109375" style="42" customWidth="1"/>
    <col min="12320" max="12322" width="9.109375" style="42"/>
    <col min="12323" max="12323" width="12.21875" style="42" customWidth="1"/>
    <col min="12324" max="12324" width="11.88671875" style="42" customWidth="1"/>
    <col min="12325" max="12326" width="9.109375" style="42"/>
    <col min="12327" max="12327" width="11" style="42" customWidth="1"/>
    <col min="12328" max="12329" width="10.77734375" style="42" customWidth="1"/>
    <col min="12330" max="12330" width="11.6640625" style="42" customWidth="1"/>
    <col min="12331" max="12331" width="9.109375" style="42"/>
    <col min="12332" max="12332" width="10.21875" style="42" customWidth="1"/>
    <col min="12333" max="12333" width="12.88671875" style="42" customWidth="1"/>
    <col min="12334" max="12334" width="10.88671875" style="42" customWidth="1"/>
    <col min="12335" max="12335" width="10.21875" style="42" customWidth="1"/>
    <col min="12336" max="12337" width="9.109375" style="42"/>
    <col min="12338" max="12338" width="10.21875" style="42" customWidth="1"/>
    <col min="12339" max="12339" width="11.109375" style="42" customWidth="1"/>
    <col min="12340" max="12340" width="11.77734375" style="42" customWidth="1"/>
    <col min="12341" max="12341" width="9.109375" style="42"/>
    <col min="12342" max="12343" width="11.77734375" style="42" customWidth="1"/>
    <col min="12344" max="12345" width="9.109375" style="42"/>
    <col min="12346" max="12346" width="10.21875" style="42" customWidth="1"/>
    <col min="12347" max="12543" width="9.109375" style="42"/>
    <col min="12544" max="12544" width="4.6640625" style="42" customWidth="1"/>
    <col min="12545" max="12545" width="2.33203125" style="42" customWidth="1"/>
    <col min="12546" max="12547" width="12.77734375" style="42" customWidth="1"/>
    <col min="12548" max="12548" width="6.109375" style="42" customWidth="1"/>
    <col min="12549" max="12550" width="12.77734375" style="42" customWidth="1"/>
    <col min="12551" max="12551" width="2.109375" style="42" customWidth="1"/>
    <col min="12552" max="12553" width="12.77734375" style="42" customWidth="1"/>
    <col min="12554" max="12554" width="2.109375" style="42" customWidth="1"/>
    <col min="12555" max="12556" width="10.77734375" style="42" customWidth="1"/>
    <col min="12557" max="12557" width="19.6640625" style="42" customWidth="1"/>
    <col min="12558" max="12558" width="19.33203125" style="42" customWidth="1"/>
    <col min="12559" max="12559" width="3.21875" style="42" customWidth="1"/>
    <col min="12560" max="12560" width="8.77734375" style="42" customWidth="1"/>
    <col min="12561" max="12561" width="9.33203125" style="42" customWidth="1"/>
    <col min="12562" max="12562" width="13.33203125" style="42" customWidth="1"/>
    <col min="12563" max="12565" width="8.77734375" style="42" customWidth="1"/>
    <col min="12566" max="12566" width="15.88671875" style="42" customWidth="1"/>
    <col min="12567" max="12569" width="8.77734375" style="42" customWidth="1"/>
    <col min="12570" max="12572" width="9.109375" style="42"/>
    <col min="12573" max="12573" width="3.21875" style="42" customWidth="1"/>
    <col min="12574" max="12574" width="9.109375" style="42"/>
    <col min="12575" max="12575" width="10.109375" style="42" customWidth="1"/>
    <col min="12576" max="12578" width="9.109375" style="42"/>
    <col min="12579" max="12579" width="12.21875" style="42" customWidth="1"/>
    <col min="12580" max="12580" width="11.88671875" style="42" customWidth="1"/>
    <col min="12581" max="12582" width="9.109375" style="42"/>
    <col min="12583" max="12583" width="11" style="42" customWidth="1"/>
    <col min="12584" max="12585" width="10.77734375" style="42" customWidth="1"/>
    <col min="12586" max="12586" width="11.6640625" style="42" customWidth="1"/>
    <col min="12587" max="12587" width="9.109375" style="42"/>
    <col min="12588" max="12588" width="10.21875" style="42" customWidth="1"/>
    <col min="12589" max="12589" width="12.88671875" style="42" customWidth="1"/>
    <col min="12590" max="12590" width="10.88671875" style="42" customWidth="1"/>
    <col min="12591" max="12591" width="10.21875" style="42" customWidth="1"/>
    <col min="12592" max="12593" width="9.109375" style="42"/>
    <col min="12594" max="12594" width="10.21875" style="42" customWidth="1"/>
    <col min="12595" max="12595" width="11.109375" style="42" customWidth="1"/>
    <col min="12596" max="12596" width="11.77734375" style="42" customWidth="1"/>
    <col min="12597" max="12597" width="9.109375" style="42"/>
    <col min="12598" max="12599" width="11.77734375" style="42" customWidth="1"/>
    <col min="12600" max="12601" width="9.109375" style="42"/>
    <col min="12602" max="12602" width="10.21875" style="42" customWidth="1"/>
    <col min="12603" max="12799" width="9.109375" style="42"/>
    <col min="12800" max="12800" width="4.6640625" style="42" customWidth="1"/>
    <col min="12801" max="12801" width="2.33203125" style="42" customWidth="1"/>
    <col min="12802" max="12803" width="12.77734375" style="42" customWidth="1"/>
    <col min="12804" max="12804" width="6.109375" style="42" customWidth="1"/>
    <col min="12805" max="12806" width="12.77734375" style="42" customWidth="1"/>
    <col min="12807" max="12807" width="2.109375" style="42" customWidth="1"/>
    <col min="12808" max="12809" width="12.77734375" style="42" customWidth="1"/>
    <col min="12810" max="12810" width="2.109375" style="42" customWidth="1"/>
    <col min="12811" max="12812" width="10.77734375" style="42" customWidth="1"/>
    <col min="12813" max="12813" width="19.6640625" style="42" customWidth="1"/>
    <col min="12814" max="12814" width="19.33203125" style="42" customWidth="1"/>
    <col min="12815" max="12815" width="3.21875" style="42" customWidth="1"/>
    <col min="12816" max="12816" width="8.77734375" style="42" customWidth="1"/>
    <col min="12817" max="12817" width="9.33203125" style="42" customWidth="1"/>
    <col min="12818" max="12818" width="13.33203125" style="42" customWidth="1"/>
    <col min="12819" max="12821" width="8.77734375" style="42" customWidth="1"/>
    <col min="12822" max="12822" width="15.88671875" style="42" customWidth="1"/>
    <col min="12823" max="12825" width="8.77734375" style="42" customWidth="1"/>
    <col min="12826" max="12828" width="9.109375" style="42"/>
    <col min="12829" max="12829" width="3.21875" style="42" customWidth="1"/>
    <col min="12830" max="12830" width="9.109375" style="42"/>
    <col min="12831" max="12831" width="10.109375" style="42" customWidth="1"/>
    <col min="12832" max="12834" width="9.109375" style="42"/>
    <col min="12835" max="12835" width="12.21875" style="42" customWidth="1"/>
    <col min="12836" max="12836" width="11.88671875" style="42" customWidth="1"/>
    <col min="12837" max="12838" width="9.109375" style="42"/>
    <col min="12839" max="12839" width="11" style="42" customWidth="1"/>
    <col min="12840" max="12841" width="10.77734375" style="42" customWidth="1"/>
    <col min="12842" max="12842" width="11.6640625" style="42" customWidth="1"/>
    <col min="12843" max="12843" width="9.109375" style="42"/>
    <col min="12844" max="12844" width="10.21875" style="42" customWidth="1"/>
    <col min="12845" max="12845" width="12.88671875" style="42" customWidth="1"/>
    <col min="12846" max="12846" width="10.88671875" style="42" customWidth="1"/>
    <col min="12847" max="12847" width="10.21875" style="42" customWidth="1"/>
    <col min="12848" max="12849" width="9.109375" style="42"/>
    <col min="12850" max="12850" width="10.21875" style="42" customWidth="1"/>
    <col min="12851" max="12851" width="11.109375" style="42" customWidth="1"/>
    <col min="12852" max="12852" width="11.77734375" style="42" customWidth="1"/>
    <col min="12853" max="12853" width="9.109375" style="42"/>
    <col min="12854" max="12855" width="11.77734375" style="42" customWidth="1"/>
    <col min="12856" max="12857" width="9.109375" style="42"/>
    <col min="12858" max="12858" width="10.21875" style="42" customWidth="1"/>
    <col min="12859" max="13055" width="9.109375" style="42"/>
    <col min="13056" max="13056" width="4.6640625" style="42" customWidth="1"/>
    <col min="13057" max="13057" width="2.33203125" style="42" customWidth="1"/>
    <col min="13058" max="13059" width="12.77734375" style="42" customWidth="1"/>
    <col min="13060" max="13060" width="6.109375" style="42" customWidth="1"/>
    <col min="13061" max="13062" width="12.77734375" style="42" customWidth="1"/>
    <col min="13063" max="13063" width="2.109375" style="42" customWidth="1"/>
    <col min="13064" max="13065" width="12.77734375" style="42" customWidth="1"/>
    <col min="13066" max="13066" width="2.109375" style="42" customWidth="1"/>
    <col min="13067" max="13068" width="10.77734375" style="42" customWidth="1"/>
    <col min="13069" max="13069" width="19.6640625" style="42" customWidth="1"/>
    <col min="13070" max="13070" width="19.33203125" style="42" customWidth="1"/>
    <col min="13071" max="13071" width="3.21875" style="42" customWidth="1"/>
    <col min="13072" max="13072" width="8.77734375" style="42" customWidth="1"/>
    <col min="13073" max="13073" width="9.33203125" style="42" customWidth="1"/>
    <col min="13074" max="13074" width="13.33203125" style="42" customWidth="1"/>
    <col min="13075" max="13077" width="8.77734375" style="42" customWidth="1"/>
    <col min="13078" max="13078" width="15.88671875" style="42" customWidth="1"/>
    <col min="13079" max="13081" width="8.77734375" style="42" customWidth="1"/>
    <col min="13082" max="13084" width="9.109375" style="42"/>
    <col min="13085" max="13085" width="3.21875" style="42" customWidth="1"/>
    <col min="13086" max="13086" width="9.109375" style="42"/>
    <col min="13087" max="13087" width="10.109375" style="42" customWidth="1"/>
    <col min="13088" max="13090" width="9.109375" style="42"/>
    <col min="13091" max="13091" width="12.21875" style="42" customWidth="1"/>
    <col min="13092" max="13092" width="11.88671875" style="42" customWidth="1"/>
    <col min="13093" max="13094" width="9.109375" style="42"/>
    <col min="13095" max="13095" width="11" style="42" customWidth="1"/>
    <col min="13096" max="13097" width="10.77734375" style="42" customWidth="1"/>
    <col min="13098" max="13098" width="11.6640625" style="42" customWidth="1"/>
    <col min="13099" max="13099" width="9.109375" style="42"/>
    <col min="13100" max="13100" width="10.21875" style="42" customWidth="1"/>
    <col min="13101" max="13101" width="12.88671875" style="42" customWidth="1"/>
    <col min="13102" max="13102" width="10.88671875" style="42" customWidth="1"/>
    <col min="13103" max="13103" width="10.21875" style="42" customWidth="1"/>
    <col min="13104" max="13105" width="9.109375" style="42"/>
    <col min="13106" max="13106" width="10.21875" style="42" customWidth="1"/>
    <col min="13107" max="13107" width="11.109375" style="42" customWidth="1"/>
    <col min="13108" max="13108" width="11.77734375" style="42" customWidth="1"/>
    <col min="13109" max="13109" width="9.109375" style="42"/>
    <col min="13110" max="13111" width="11.77734375" style="42" customWidth="1"/>
    <col min="13112" max="13113" width="9.109375" style="42"/>
    <col min="13114" max="13114" width="10.21875" style="42" customWidth="1"/>
    <col min="13115" max="13311" width="9.109375" style="42"/>
    <col min="13312" max="13312" width="4.6640625" style="42" customWidth="1"/>
    <col min="13313" max="13313" width="2.33203125" style="42" customWidth="1"/>
    <col min="13314" max="13315" width="12.77734375" style="42" customWidth="1"/>
    <col min="13316" max="13316" width="6.109375" style="42" customWidth="1"/>
    <col min="13317" max="13318" width="12.77734375" style="42" customWidth="1"/>
    <col min="13319" max="13319" width="2.109375" style="42" customWidth="1"/>
    <col min="13320" max="13321" width="12.77734375" style="42" customWidth="1"/>
    <col min="13322" max="13322" width="2.109375" style="42" customWidth="1"/>
    <col min="13323" max="13324" width="10.77734375" style="42" customWidth="1"/>
    <col min="13325" max="13325" width="19.6640625" style="42" customWidth="1"/>
    <col min="13326" max="13326" width="19.33203125" style="42" customWidth="1"/>
    <col min="13327" max="13327" width="3.21875" style="42" customWidth="1"/>
    <col min="13328" max="13328" width="8.77734375" style="42" customWidth="1"/>
    <col min="13329" max="13329" width="9.33203125" style="42" customWidth="1"/>
    <col min="13330" max="13330" width="13.33203125" style="42" customWidth="1"/>
    <col min="13331" max="13333" width="8.77734375" style="42" customWidth="1"/>
    <col min="13334" max="13334" width="15.88671875" style="42" customWidth="1"/>
    <col min="13335" max="13337" width="8.77734375" style="42" customWidth="1"/>
    <col min="13338" max="13340" width="9.109375" style="42"/>
    <col min="13341" max="13341" width="3.21875" style="42" customWidth="1"/>
    <col min="13342" max="13342" width="9.109375" style="42"/>
    <col min="13343" max="13343" width="10.109375" style="42" customWidth="1"/>
    <col min="13344" max="13346" width="9.109375" style="42"/>
    <col min="13347" max="13347" width="12.21875" style="42" customWidth="1"/>
    <col min="13348" max="13348" width="11.88671875" style="42" customWidth="1"/>
    <col min="13349" max="13350" width="9.109375" style="42"/>
    <col min="13351" max="13351" width="11" style="42" customWidth="1"/>
    <col min="13352" max="13353" width="10.77734375" style="42" customWidth="1"/>
    <col min="13354" max="13354" width="11.6640625" style="42" customWidth="1"/>
    <col min="13355" max="13355" width="9.109375" style="42"/>
    <col min="13356" max="13356" width="10.21875" style="42" customWidth="1"/>
    <col min="13357" max="13357" width="12.88671875" style="42" customWidth="1"/>
    <col min="13358" max="13358" width="10.88671875" style="42" customWidth="1"/>
    <col min="13359" max="13359" width="10.21875" style="42" customWidth="1"/>
    <col min="13360" max="13361" width="9.109375" style="42"/>
    <col min="13362" max="13362" width="10.21875" style="42" customWidth="1"/>
    <col min="13363" max="13363" width="11.109375" style="42" customWidth="1"/>
    <col min="13364" max="13364" width="11.77734375" style="42" customWidth="1"/>
    <col min="13365" max="13365" width="9.109375" style="42"/>
    <col min="13366" max="13367" width="11.77734375" style="42" customWidth="1"/>
    <col min="13368" max="13369" width="9.109375" style="42"/>
    <col min="13370" max="13370" width="10.21875" style="42" customWidth="1"/>
    <col min="13371" max="13567" width="9.109375" style="42"/>
    <col min="13568" max="13568" width="4.6640625" style="42" customWidth="1"/>
    <col min="13569" max="13569" width="2.33203125" style="42" customWidth="1"/>
    <col min="13570" max="13571" width="12.77734375" style="42" customWidth="1"/>
    <col min="13572" max="13572" width="6.109375" style="42" customWidth="1"/>
    <col min="13573" max="13574" width="12.77734375" style="42" customWidth="1"/>
    <col min="13575" max="13575" width="2.109375" style="42" customWidth="1"/>
    <col min="13576" max="13577" width="12.77734375" style="42" customWidth="1"/>
    <col min="13578" max="13578" width="2.109375" style="42" customWidth="1"/>
    <col min="13579" max="13580" width="10.77734375" style="42" customWidth="1"/>
    <col min="13581" max="13581" width="19.6640625" style="42" customWidth="1"/>
    <col min="13582" max="13582" width="19.33203125" style="42" customWidth="1"/>
    <col min="13583" max="13583" width="3.21875" style="42" customWidth="1"/>
    <col min="13584" max="13584" width="8.77734375" style="42" customWidth="1"/>
    <col min="13585" max="13585" width="9.33203125" style="42" customWidth="1"/>
    <col min="13586" max="13586" width="13.33203125" style="42" customWidth="1"/>
    <col min="13587" max="13589" width="8.77734375" style="42" customWidth="1"/>
    <col min="13590" max="13590" width="15.88671875" style="42" customWidth="1"/>
    <col min="13591" max="13593" width="8.77734375" style="42" customWidth="1"/>
    <col min="13594" max="13596" width="9.109375" style="42"/>
    <col min="13597" max="13597" width="3.21875" style="42" customWidth="1"/>
    <col min="13598" max="13598" width="9.109375" style="42"/>
    <col min="13599" max="13599" width="10.109375" style="42" customWidth="1"/>
    <col min="13600" max="13602" width="9.109375" style="42"/>
    <col min="13603" max="13603" width="12.21875" style="42" customWidth="1"/>
    <col min="13604" max="13604" width="11.88671875" style="42" customWidth="1"/>
    <col min="13605" max="13606" width="9.109375" style="42"/>
    <col min="13607" max="13607" width="11" style="42" customWidth="1"/>
    <col min="13608" max="13609" width="10.77734375" style="42" customWidth="1"/>
    <col min="13610" max="13610" width="11.6640625" style="42" customWidth="1"/>
    <col min="13611" max="13611" width="9.109375" style="42"/>
    <col min="13612" max="13612" width="10.21875" style="42" customWidth="1"/>
    <col min="13613" max="13613" width="12.88671875" style="42" customWidth="1"/>
    <col min="13614" max="13614" width="10.88671875" style="42" customWidth="1"/>
    <col min="13615" max="13615" width="10.21875" style="42" customWidth="1"/>
    <col min="13616" max="13617" width="9.109375" style="42"/>
    <col min="13618" max="13618" width="10.21875" style="42" customWidth="1"/>
    <col min="13619" max="13619" width="11.109375" style="42" customWidth="1"/>
    <col min="13620" max="13620" width="11.77734375" style="42" customWidth="1"/>
    <col min="13621" max="13621" width="9.109375" style="42"/>
    <col min="13622" max="13623" width="11.77734375" style="42" customWidth="1"/>
    <col min="13624" max="13625" width="9.109375" style="42"/>
    <col min="13626" max="13626" width="10.21875" style="42" customWidth="1"/>
    <col min="13627" max="13823" width="9.109375" style="42"/>
    <col min="13824" max="13824" width="4.6640625" style="42" customWidth="1"/>
    <col min="13825" max="13825" width="2.33203125" style="42" customWidth="1"/>
    <col min="13826" max="13827" width="12.77734375" style="42" customWidth="1"/>
    <col min="13828" max="13828" width="6.109375" style="42" customWidth="1"/>
    <col min="13829" max="13830" width="12.77734375" style="42" customWidth="1"/>
    <col min="13831" max="13831" width="2.109375" style="42" customWidth="1"/>
    <col min="13832" max="13833" width="12.77734375" style="42" customWidth="1"/>
    <col min="13834" max="13834" width="2.109375" style="42" customWidth="1"/>
    <col min="13835" max="13836" width="10.77734375" style="42" customWidth="1"/>
    <col min="13837" max="13837" width="19.6640625" style="42" customWidth="1"/>
    <col min="13838" max="13838" width="19.33203125" style="42" customWidth="1"/>
    <col min="13839" max="13839" width="3.21875" style="42" customWidth="1"/>
    <col min="13840" max="13840" width="8.77734375" style="42" customWidth="1"/>
    <col min="13841" max="13841" width="9.33203125" style="42" customWidth="1"/>
    <col min="13842" max="13842" width="13.33203125" style="42" customWidth="1"/>
    <col min="13843" max="13845" width="8.77734375" style="42" customWidth="1"/>
    <col min="13846" max="13846" width="15.88671875" style="42" customWidth="1"/>
    <col min="13847" max="13849" width="8.77734375" style="42" customWidth="1"/>
    <col min="13850" max="13852" width="9.109375" style="42"/>
    <col min="13853" max="13853" width="3.21875" style="42" customWidth="1"/>
    <col min="13854" max="13854" width="9.109375" style="42"/>
    <col min="13855" max="13855" width="10.109375" style="42" customWidth="1"/>
    <col min="13856" max="13858" width="9.109375" style="42"/>
    <col min="13859" max="13859" width="12.21875" style="42" customWidth="1"/>
    <col min="13860" max="13860" width="11.88671875" style="42" customWidth="1"/>
    <col min="13861" max="13862" width="9.109375" style="42"/>
    <col min="13863" max="13863" width="11" style="42" customWidth="1"/>
    <col min="13864" max="13865" width="10.77734375" style="42" customWidth="1"/>
    <col min="13866" max="13866" width="11.6640625" style="42" customWidth="1"/>
    <col min="13867" max="13867" width="9.109375" style="42"/>
    <col min="13868" max="13868" width="10.21875" style="42" customWidth="1"/>
    <col min="13869" max="13869" width="12.88671875" style="42" customWidth="1"/>
    <col min="13870" max="13870" width="10.88671875" style="42" customWidth="1"/>
    <col min="13871" max="13871" width="10.21875" style="42" customWidth="1"/>
    <col min="13872" max="13873" width="9.109375" style="42"/>
    <col min="13874" max="13874" width="10.21875" style="42" customWidth="1"/>
    <col min="13875" max="13875" width="11.109375" style="42" customWidth="1"/>
    <col min="13876" max="13876" width="11.77734375" style="42" customWidth="1"/>
    <col min="13877" max="13877" width="9.109375" style="42"/>
    <col min="13878" max="13879" width="11.77734375" style="42" customWidth="1"/>
    <col min="13880" max="13881" width="9.109375" style="42"/>
    <col min="13882" max="13882" width="10.21875" style="42" customWidth="1"/>
    <col min="13883" max="14079" width="9.109375" style="42"/>
    <col min="14080" max="14080" width="4.6640625" style="42" customWidth="1"/>
    <col min="14081" max="14081" width="2.33203125" style="42" customWidth="1"/>
    <col min="14082" max="14083" width="12.77734375" style="42" customWidth="1"/>
    <col min="14084" max="14084" width="6.109375" style="42" customWidth="1"/>
    <col min="14085" max="14086" width="12.77734375" style="42" customWidth="1"/>
    <col min="14087" max="14087" width="2.109375" style="42" customWidth="1"/>
    <col min="14088" max="14089" width="12.77734375" style="42" customWidth="1"/>
    <col min="14090" max="14090" width="2.109375" style="42" customWidth="1"/>
    <col min="14091" max="14092" width="10.77734375" style="42" customWidth="1"/>
    <col min="14093" max="14093" width="19.6640625" style="42" customWidth="1"/>
    <col min="14094" max="14094" width="19.33203125" style="42" customWidth="1"/>
    <col min="14095" max="14095" width="3.21875" style="42" customWidth="1"/>
    <col min="14096" max="14096" width="8.77734375" style="42" customWidth="1"/>
    <col min="14097" max="14097" width="9.33203125" style="42" customWidth="1"/>
    <col min="14098" max="14098" width="13.33203125" style="42" customWidth="1"/>
    <col min="14099" max="14101" width="8.77734375" style="42" customWidth="1"/>
    <col min="14102" max="14102" width="15.88671875" style="42" customWidth="1"/>
    <col min="14103" max="14105" width="8.77734375" style="42" customWidth="1"/>
    <col min="14106" max="14108" width="9.109375" style="42"/>
    <col min="14109" max="14109" width="3.21875" style="42" customWidth="1"/>
    <col min="14110" max="14110" width="9.109375" style="42"/>
    <col min="14111" max="14111" width="10.109375" style="42" customWidth="1"/>
    <col min="14112" max="14114" width="9.109375" style="42"/>
    <col min="14115" max="14115" width="12.21875" style="42" customWidth="1"/>
    <col min="14116" max="14116" width="11.88671875" style="42" customWidth="1"/>
    <col min="14117" max="14118" width="9.109375" style="42"/>
    <col min="14119" max="14119" width="11" style="42" customWidth="1"/>
    <col min="14120" max="14121" width="10.77734375" style="42" customWidth="1"/>
    <col min="14122" max="14122" width="11.6640625" style="42" customWidth="1"/>
    <col min="14123" max="14123" width="9.109375" style="42"/>
    <col min="14124" max="14124" width="10.21875" style="42" customWidth="1"/>
    <col min="14125" max="14125" width="12.88671875" style="42" customWidth="1"/>
    <col min="14126" max="14126" width="10.88671875" style="42" customWidth="1"/>
    <col min="14127" max="14127" width="10.21875" style="42" customWidth="1"/>
    <col min="14128" max="14129" width="9.109375" style="42"/>
    <col min="14130" max="14130" width="10.21875" style="42" customWidth="1"/>
    <col min="14131" max="14131" width="11.109375" style="42" customWidth="1"/>
    <col min="14132" max="14132" width="11.77734375" style="42" customWidth="1"/>
    <col min="14133" max="14133" width="9.109375" style="42"/>
    <col min="14134" max="14135" width="11.77734375" style="42" customWidth="1"/>
    <col min="14136" max="14137" width="9.109375" style="42"/>
    <col min="14138" max="14138" width="10.21875" style="42" customWidth="1"/>
    <col min="14139" max="14335" width="9.109375" style="42"/>
    <col min="14336" max="14336" width="4.6640625" style="42" customWidth="1"/>
    <col min="14337" max="14337" width="2.33203125" style="42" customWidth="1"/>
    <col min="14338" max="14339" width="12.77734375" style="42" customWidth="1"/>
    <col min="14340" max="14340" width="6.109375" style="42" customWidth="1"/>
    <col min="14341" max="14342" width="12.77734375" style="42" customWidth="1"/>
    <col min="14343" max="14343" width="2.109375" style="42" customWidth="1"/>
    <col min="14344" max="14345" width="12.77734375" style="42" customWidth="1"/>
    <col min="14346" max="14346" width="2.109375" style="42" customWidth="1"/>
    <col min="14347" max="14348" width="10.77734375" style="42" customWidth="1"/>
    <col min="14349" max="14349" width="19.6640625" style="42" customWidth="1"/>
    <col min="14350" max="14350" width="19.33203125" style="42" customWidth="1"/>
    <col min="14351" max="14351" width="3.21875" style="42" customWidth="1"/>
    <col min="14352" max="14352" width="8.77734375" style="42" customWidth="1"/>
    <col min="14353" max="14353" width="9.33203125" style="42" customWidth="1"/>
    <col min="14354" max="14354" width="13.33203125" style="42" customWidth="1"/>
    <col min="14355" max="14357" width="8.77734375" style="42" customWidth="1"/>
    <col min="14358" max="14358" width="15.88671875" style="42" customWidth="1"/>
    <col min="14359" max="14361" width="8.77734375" style="42" customWidth="1"/>
    <col min="14362" max="14364" width="9.109375" style="42"/>
    <col min="14365" max="14365" width="3.21875" style="42" customWidth="1"/>
    <col min="14366" max="14366" width="9.109375" style="42"/>
    <col min="14367" max="14367" width="10.109375" style="42" customWidth="1"/>
    <col min="14368" max="14370" width="9.109375" style="42"/>
    <col min="14371" max="14371" width="12.21875" style="42" customWidth="1"/>
    <col min="14372" max="14372" width="11.88671875" style="42" customWidth="1"/>
    <col min="14373" max="14374" width="9.109375" style="42"/>
    <col min="14375" max="14375" width="11" style="42" customWidth="1"/>
    <col min="14376" max="14377" width="10.77734375" style="42" customWidth="1"/>
    <col min="14378" max="14378" width="11.6640625" style="42" customWidth="1"/>
    <col min="14379" max="14379" width="9.109375" style="42"/>
    <col min="14380" max="14380" width="10.21875" style="42" customWidth="1"/>
    <col min="14381" max="14381" width="12.88671875" style="42" customWidth="1"/>
    <col min="14382" max="14382" width="10.88671875" style="42" customWidth="1"/>
    <col min="14383" max="14383" width="10.21875" style="42" customWidth="1"/>
    <col min="14384" max="14385" width="9.109375" style="42"/>
    <col min="14386" max="14386" width="10.21875" style="42" customWidth="1"/>
    <col min="14387" max="14387" width="11.109375" style="42" customWidth="1"/>
    <col min="14388" max="14388" width="11.77734375" style="42" customWidth="1"/>
    <col min="14389" max="14389" width="9.109375" style="42"/>
    <col min="14390" max="14391" width="11.77734375" style="42" customWidth="1"/>
    <col min="14392" max="14393" width="9.109375" style="42"/>
    <col min="14394" max="14394" width="10.21875" style="42" customWidth="1"/>
    <col min="14395" max="14591" width="9.109375" style="42"/>
    <col min="14592" max="14592" width="4.6640625" style="42" customWidth="1"/>
    <col min="14593" max="14593" width="2.33203125" style="42" customWidth="1"/>
    <col min="14594" max="14595" width="12.77734375" style="42" customWidth="1"/>
    <col min="14596" max="14596" width="6.109375" style="42" customWidth="1"/>
    <col min="14597" max="14598" width="12.77734375" style="42" customWidth="1"/>
    <col min="14599" max="14599" width="2.109375" style="42" customWidth="1"/>
    <col min="14600" max="14601" width="12.77734375" style="42" customWidth="1"/>
    <col min="14602" max="14602" width="2.109375" style="42" customWidth="1"/>
    <col min="14603" max="14604" width="10.77734375" style="42" customWidth="1"/>
    <col min="14605" max="14605" width="19.6640625" style="42" customWidth="1"/>
    <col min="14606" max="14606" width="19.33203125" style="42" customWidth="1"/>
    <col min="14607" max="14607" width="3.21875" style="42" customWidth="1"/>
    <col min="14608" max="14608" width="8.77734375" style="42" customWidth="1"/>
    <col min="14609" max="14609" width="9.33203125" style="42" customWidth="1"/>
    <col min="14610" max="14610" width="13.33203125" style="42" customWidth="1"/>
    <col min="14611" max="14613" width="8.77734375" style="42" customWidth="1"/>
    <col min="14614" max="14614" width="15.88671875" style="42" customWidth="1"/>
    <col min="14615" max="14617" width="8.77734375" style="42" customWidth="1"/>
    <col min="14618" max="14620" width="9.109375" style="42"/>
    <col min="14621" max="14621" width="3.21875" style="42" customWidth="1"/>
    <col min="14622" max="14622" width="9.109375" style="42"/>
    <col min="14623" max="14623" width="10.109375" style="42" customWidth="1"/>
    <col min="14624" max="14626" width="9.109375" style="42"/>
    <col min="14627" max="14627" width="12.21875" style="42" customWidth="1"/>
    <col min="14628" max="14628" width="11.88671875" style="42" customWidth="1"/>
    <col min="14629" max="14630" width="9.109375" style="42"/>
    <col min="14631" max="14631" width="11" style="42" customWidth="1"/>
    <col min="14632" max="14633" width="10.77734375" style="42" customWidth="1"/>
    <col min="14634" max="14634" width="11.6640625" style="42" customWidth="1"/>
    <col min="14635" max="14635" width="9.109375" style="42"/>
    <col min="14636" max="14636" width="10.21875" style="42" customWidth="1"/>
    <col min="14637" max="14637" width="12.88671875" style="42" customWidth="1"/>
    <col min="14638" max="14638" width="10.88671875" style="42" customWidth="1"/>
    <col min="14639" max="14639" width="10.21875" style="42" customWidth="1"/>
    <col min="14640" max="14641" width="9.109375" style="42"/>
    <col min="14642" max="14642" width="10.21875" style="42" customWidth="1"/>
    <col min="14643" max="14643" width="11.109375" style="42" customWidth="1"/>
    <col min="14644" max="14644" width="11.77734375" style="42" customWidth="1"/>
    <col min="14645" max="14645" width="9.109375" style="42"/>
    <col min="14646" max="14647" width="11.77734375" style="42" customWidth="1"/>
    <col min="14648" max="14649" width="9.109375" style="42"/>
    <col min="14650" max="14650" width="10.21875" style="42" customWidth="1"/>
    <col min="14651" max="14847" width="9.109375" style="42"/>
    <col min="14848" max="14848" width="4.6640625" style="42" customWidth="1"/>
    <col min="14849" max="14849" width="2.33203125" style="42" customWidth="1"/>
    <col min="14850" max="14851" width="12.77734375" style="42" customWidth="1"/>
    <col min="14852" max="14852" width="6.109375" style="42" customWidth="1"/>
    <col min="14853" max="14854" width="12.77734375" style="42" customWidth="1"/>
    <col min="14855" max="14855" width="2.109375" style="42" customWidth="1"/>
    <col min="14856" max="14857" width="12.77734375" style="42" customWidth="1"/>
    <col min="14858" max="14858" width="2.109375" style="42" customWidth="1"/>
    <col min="14859" max="14860" width="10.77734375" style="42" customWidth="1"/>
    <col min="14861" max="14861" width="19.6640625" style="42" customWidth="1"/>
    <col min="14862" max="14862" width="19.33203125" style="42" customWidth="1"/>
    <col min="14863" max="14863" width="3.21875" style="42" customWidth="1"/>
    <col min="14864" max="14864" width="8.77734375" style="42" customWidth="1"/>
    <col min="14865" max="14865" width="9.33203125" style="42" customWidth="1"/>
    <col min="14866" max="14866" width="13.33203125" style="42" customWidth="1"/>
    <col min="14867" max="14869" width="8.77734375" style="42" customWidth="1"/>
    <col min="14870" max="14870" width="15.88671875" style="42" customWidth="1"/>
    <col min="14871" max="14873" width="8.77734375" style="42" customWidth="1"/>
    <col min="14874" max="14876" width="9.109375" style="42"/>
    <col min="14877" max="14877" width="3.21875" style="42" customWidth="1"/>
    <col min="14878" max="14878" width="9.109375" style="42"/>
    <col min="14879" max="14879" width="10.109375" style="42" customWidth="1"/>
    <col min="14880" max="14882" width="9.109375" style="42"/>
    <col min="14883" max="14883" width="12.21875" style="42" customWidth="1"/>
    <col min="14884" max="14884" width="11.88671875" style="42" customWidth="1"/>
    <col min="14885" max="14886" width="9.109375" style="42"/>
    <col min="14887" max="14887" width="11" style="42" customWidth="1"/>
    <col min="14888" max="14889" width="10.77734375" style="42" customWidth="1"/>
    <col min="14890" max="14890" width="11.6640625" style="42" customWidth="1"/>
    <col min="14891" max="14891" width="9.109375" style="42"/>
    <col min="14892" max="14892" width="10.21875" style="42" customWidth="1"/>
    <col min="14893" max="14893" width="12.88671875" style="42" customWidth="1"/>
    <col min="14894" max="14894" width="10.88671875" style="42" customWidth="1"/>
    <col min="14895" max="14895" width="10.21875" style="42" customWidth="1"/>
    <col min="14896" max="14897" width="9.109375" style="42"/>
    <col min="14898" max="14898" width="10.21875" style="42" customWidth="1"/>
    <col min="14899" max="14899" width="11.109375" style="42" customWidth="1"/>
    <col min="14900" max="14900" width="11.77734375" style="42" customWidth="1"/>
    <col min="14901" max="14901" width="9.109375" style="42"/>
    <col min="14902" max="14903" width="11.77734375" style="42" customWidth="1"/>
    <col min="14904" max="14905" width="9.109375" style="42"/>
    <col min="14906" max="14906" width="10.21875" style="42" customWidth="1"/>
    <col min="14907" max="15103" width="9.109375" style="42"/>
    <col min="15104" max="15104" width="4.6640625" style="42" customWidth="1"/>
    <col min="15105" max="15105" width="2.33203125" style="42" customWidth="1"/>
    <col min="15106" max="15107" width="12.77734375" style="42" customWidth="1"/>
    <col min="15108" max="15108" width="6.109375" style="42" customWidth="1"/>
    <col min="15109" max="15110" width="12.77734375" style="42" customWidth="1"/>
    <col min="15111" max="15111" width="2.109375" style="42" customWidth="1"/>
    <col min="15112" max="15113" width="12.77734375" style="42" customWidth="1"/>
    <col min="15114" max="15114" width="2.109375" style="42" customWidth="1"/>
    <col min="15115" max="15116" width="10.77734375" style="42" customWidth="1"/>
    <col min="15117" max="15117" width="19.6640625" style="42" customWidth="1"/>
    <col min="15118" max="15118" width="19.33203125" style="42" customWidth="1"/>
    <col min="15119" max="15119" width="3.21875" style="42" customWidth="1"/>
    <col min="15120" max="15120" width="8.77734375" style="42" customWidth="1"/>
    <col min="15121" max="15121" width="9.33203125" style="42" customWidth="1"/>
    <col min="15122" max="15122" width="13.33203125" style="42" customWidth="1"/>
    <col min="15123" max="15125" width="8.77734375" style="42" customWidth="1"/>
    <col min="15126" max="15126" width="15.88671875" style="42" customWidth="1"/>
    <col min="15127" max="15129" width="8.77734375" style="42" customWidth="1"/>
    <col min="15130" max="15132" width="9.109375" style="42"/>
    <col min="15133" max="15133" width="3.21875" style="42" customWidth="1"/>
    <col min="15134" max="15134" width="9.109375" style="42"/>
    <col min="15135" max="15135" width="10.109375" style="42" customWidth="1"/>
    <col min="15136" max="15138" width="9.109375" style="42"/>
    <col min="15139" max="15139" width="12.21875" style="42" customWidth="1"/>
    <col min="15140" max="15140" width="11.88671875" style="42" customWidth="1"/>
    <col min="15141" max="15142" width="9.109375" style="42"/>
    <col min="15143" max="15143" width="11" style="42" customWidth="1"/>
    <col min="15144" max="15145" width="10.77734375" style="42" customWidth="1"/>
    <col min="15146" max="15146" width="11.6640625" style="42" customWidth="1"/>
    <col min="15147" max="15147" width="9.109375" style="42"/>
    <col min="15148" max="15148" width="10.21875" style="42" customWidth="1"/>
    <col min="15149" max="15149" width="12.88671875" style="42" customWidth="1"/>
    <col min="15150" max="15150" width="10.88671875" style="42" customWidth="1"/>
    <col min="15151" max="15151" width="10.21875" style="42" customWidth="1"/>
    <col min="15152" max="15153" width="9.109375" style="42"/>
    <col min="15154" max="15154" width="10.21875" style="42" customWidth="1"/>
    <col min="15155" max="15155" width="11.109375" style="42" customWidth="1"/>
    <col min="15156" max="15156" width="11.77734375" style="42" customWidth="1"/>
    <col min="15157" max="15157" width="9.109375" style="42"/>
    <col min="15158" max="15159" width="11.77734375" style="42" customWidth="1"/>
    <col min="15160" max="15161" width="9.109375" style="42"/>
    <col min="15162" max="15162" width="10.21875" style="42" customWidth="1"/>
    <col min="15163" max="15359" width="9.109375" style="42"/>
    <col min="15360" max="15360" width="4.6640625" style="42" customWidth="1"/>
    <col min="15361" max="15361" width="2.33203125" style="42" customWidth="1"/>
    <col min="15362" max="15363" width="12.77734375" style="42" customWidth="1"/>
    <col min="15364" max="15364" width="6.109375" style="42" customWidth="1"/>
    <col min="15365" max="15366" width="12.77734375" style="42" customWidth="1"/>
    <col min="15367" max="15367" width="2.109375" style="42" customWidth="1"/>
    <col min="15368" max="15369" width="12.77734375" style="42" customWidth="1"/>
    <col min="15370" max="15370" width="2.109375" style="42" customWidth="1"/>
    <col min="15371" max="15372" width="10.77734375" style="42" customWidth="1"/>
    <col min="15373" max="15373" width="19.6640625" style="42" customWidth="1"/>
    <col min="15374" max="15374" width="19.33203125" style="42" customWidth="1"/>
    <col min="15375" max="15375" width="3.21875" style="42" customWidth="1"/>
    <col min="15376" max="15376" width="8.77734375" style="42" customWidth="1"/>
    <col min="15377" max="15377" width="9.33203125" style="42" customWidth="1"/>
    <col min="15378" max="15378" width="13.33203125" style="42" customWidth="1"/>
    <col min="15379" max="15381" width="8.77734375" style="42" customWidth="1"/>
    <col min="15382" max="15382" width="15.88671875" style="42" customWidth="1"/>
    <col min="15383" max="15385" width="8.77734375" style="42" customWidth="1"/>
    <col min="15386" max="15388" width="9.109375" style="42"/>
    <col min="15389" max="15389" width="3.21875" style="42" customWidth="1"/>
    <col min="15390" max="15390" width="9.109375" style="42"/>
    <col min="15391" max="15391" width="10.109375" style="42" customWidth="1"/>
    <col min="15392" max="15394" width="9.109375" style="42"/>
    <col min="15395" max="15395" width="12.21875" style="42" customWidth="1"/>
    <col min="15396" max="15396" width="11.88671875" style="42" customWidth="1"/>
    <col min="15397" max="15398" width="9.109375" style="42"/>
    <col min="15399" max="15399" width="11" style="42" customWidth="1"/>
    <col min="15400" max="15401" width="10.77734375" style="42" customWidth="1"/>
    <col min="15402" max="15402" width="11.6640625" style="42" customWidth="1"/>
    <col min="15403" max="15403" width="9.109375" style="42"/>
    <col min="15404" max="15404" width="10.21875" style="42" customWidth="1"/>
    <col min="15405" max="15405" width="12.88671875" style="42" customWidth="1"/>
    <col min="15406" max="15406" width="10.88671875" style="42" customWidth="1"/>
    <col min="15407" max="15407" width="10.21875" style="42" customWidth="1"/>
    <col min="15408" max="15409" width="9.109375" style="42"/>
    <col min="15410" max="15410" width="10.21875" style="42" customWidth="1"/>
    <col min="15411" max="15411" width="11.109375" style="42" customWidth="1"/>
    <col min="15412" max="15412" width="11.77734375" style="42" customWidth="1"/>
    <col min="15413" max="15413" width="9.109375" style="42"/>
    <col min="15414" max="15415" width="11.77734375" style="42" customWidth="1"/>
    <col min="15416" max="15417" width="9.109375" style="42"/>
    <col min="15418" max="15418" width="10.21875" style="42" customWidth="1"/>
    <col min="15419" max="15615" width="9.109375" style="42"/>
    <col min="15616" max="15616" width="4.6640625" style="42" customWidth="1"/>
    <col min="15617" max="15617" width="2.33203125" style="42" customWidth="1"/>
    <col min="15618" max="15619" width="12.77734375" style="42" customWidth="1"/>
    <col min="15620" max="15620" width="6.109375" style="42" customWidth="1"/>
    <col min="15621" max="15622" width="12.77734375" style="42" customWidth="1"/>
    <col min="15623" max="15623" width="2.109375" style="42" customWidth="1"/>
    <col min="15624" max="15625" width="12.77734375" style="42" customWidth="1"/>
    <col min="15626" max="15626" width="2.109375" style="42" customWidth="1"/>
    <col min="15627" max="15628" width="10.77734375" style="42" customWidth="1"/>
    <col min="15629" max="15629" width="19.6640625" style="42" customWidth="1"/>
    <col min="15630" max="15630" width="19.33203125" style="42" customWidth="1"/>
    <col min="15631" max="15631" width="3.21875" style="42" customWidth="1"/>
    <col min="15632" max="15632" width="8.77734375" style="42" customWidth="1"/>
    <col min="15633" max="15633" width="9.33203125" style="42" customWidth="1"/>
    <col min="15634" max="15634" width="13.33203125" style="42" customWidth="1"/>
    <col min="15635" max="15637" width="8.77734375" style="42" customWidth="1"/>
    <col min="15638" max="15638" width="15.88671875" style="42" customWidth="1"/>
    <col min="15639" max="15641" width="8.77734375" style="42" customWidth="1"/>
    <col min="15642" max="15644" width="9.109375" style="42"/>
    <col min="15645" max="15645" width="3.21875" style="42" customWidth="1"/>
    <col min="15646" max="15646" width="9.109375" style="42"/>
    <col min="15647" max="15647" width="10.109375" style="42" customWidth="1"/>
    <col min="15648" max="15650" width="9.109375" style="42"/>
    <col min="15651" max="15651" width="12.21875" style="42" customWidth="1"/>
    <col min="15652" max="15652" width="11.88671875" style="42" customWidth="1"/>
    <col min="15653" max="15654" width="9.109375" style="42"/>
    <col min="15655" max="15655" width="11" style="42" customWidth="1"/>
    <col min="15656" max="15657" width="10.77734375" style="42" customWidth="1"/>
    <col min="15658" max="15658" width="11.6640625" style="42" customWidth="1"/>
    <col min="15659" max="15659" width="9.109375" style="42"/>
    <col min="15660" max="15660" width="10.21875" style="42" customWidth="1"/>
    <col min="15661" max="15661" width="12.88671875" style="42" customWidth="1"/>
    <col min="15662" max="15662" width="10.88671875" style="42" customWidth="1"/>
    <col min="15663" max="15663" width="10.21875" style="42" customWidth="1"/>
    <col min="15664" max="15665" width="9.109375" style="42"/>
    <col min="15666" max="15666" width="10.21875" style="42" customWidth="1"/>
    <col min="15667" max="15667" width="11.109375" style="42" customWidth="1"/>
    <col min="15668" max="15668" width="11.77734375" style="42" customWidth="1"/>
    <col min="15669" max="15669" width="9.109375" style="42"/>
    <col min="15670" max="15671" width="11.77734375" style="42" customWidth="1"/>
    <col min="15672" max="15673" width="9.109375" style="42"/>
    <col min="15674" max="15674" width="10.21875" style="42" customWidth="1"/>
    <col min="15675" max="15871" width="9.109375" style="42"/>
    <col min="15872" max="15872" width="4.6640625" style="42" customWidth="1"/>
    <col min="15873" max="15873" width="2.33203125" style="42" customWidth="1"/>
    <col min="15874" max="15875" width="12.77734375" style="42" customWidth="1"/>
    <col min="15876" max="15876" width="6.109375" style="42" customWidth="1"/>
    <col min="15877" max="15878" width="12.77734375" style="42" customWidth="1"/>
    <col min="15879" max="15879" width="2.109375" style="42" customWidth="1"/>
    <col min="15880" max="15881" width="12.77734375" style="42" customWidth="1"/>
    <col min="15882" max="15882" width="2.109375" style="42" customWidth="1"/>
    <col min="15883" max="15884" width="10.77734375" style="42" customWidth="1"/>
    <col min="15885" max="15885" width="19.6640625" style="42" customWidth="1"/>
    <col min="15886" max="15886" width="19.33203125" style="42" customWidth="1"/>
    <col min="15887" max="15887" width="3.21875" style="42" customWidth="1"/>
    <col min="15888" max="15888" width="8.77734375" style="42" customWidth="1"/>
    <col min="15889" max="15889" width="9.33203125" style="42" customWidth="1"/>
    <col min="15890" max="15890" width="13.33203125" style="42" customWidth="1"/>
    <col min="15891" max="15893" width="8.77734375" style="42" customWidth="1"/>
    <col min="15894" max="15894" width="15.88671875" style="42" customWidth="1"/>
    <col min="15895" max="15897" width="8.77734375" style="42" customWidth="1"/>
    <col min="15898" max="15900" width="9.109375" style="42"/>
    <col min="15901" max="15901" width="3.21875" style="42" customWidth="1"/>
    <col min="15902" max="15902" width="9.109375" style="42"/>
    <col min="15903" max="15903" width="10.109375" style="42" customWidth="1"/>
    <col min="15904" max="15906" width="9.109375" style="42"/>
    <col min="15907" max="15907" width="12.21875" style="42" customWidth="1"/>
    <col min="15908" max="15908" width="11.88671875" style="42" customWidth="1"/>
    <col min="15909" max="15910" width="9.109375" style="42"/>
    <col min="15911" max="15911" width="11" style="42" customWidth="1"/>
    <col min="15912" max="15913" width="10.77734375" style="42" customWidth="1"/>
    <col min="15914" max="15914" width="11.6640625" style="42" customWidth="1"/>
    <col min="15915" max="15915" width="9.109375" style="42"/>
    <col min="15916" max="15916" width="10.21875" style="42" customWidth="1"/>
    <col min="15917" max="15917" width="12.88671875" style="42" customWidth="1"/>
    <col min="15918" max="15918" width="10.88671875" style="42" customWidth="1"/>
    <col min="15919" max="15919" width="10.21875" style="42" customWidth="1"/>
    <col min="15920" max="15921" width="9.109375" style="42"/>
    <col min="15922" max="15922" width="10.21875" style="42" customWidth="1"/>
    <col min="15923" max="15923" width="11.109375" style="42" customWidth="1"/>
    <col min="15924" max="15924" width="11.77734375" style="42" customWidth="1"/>
    <col min="15925" max="15925" width="9.109375" style="42"/>
    <col min="15926" max="15927" width="11.77734375" style="42" customWidth="1"/>
    <col min="15928" max="15929" width="9.109375" style="42"/>
    <col min="15930" max="15930" width="10.21875" style="42" customWidth="1"/>
    <col min="15931" max="16127" width="9.109375" style="42"/>
    <col min="16128" max="16128" width="4.6640625" style="42" customWidth="1"/>
    <col min="16129" max="16129" width="2.33203125" style="42" customWidth="1"/>
    <col min="16130" max="16131" width="12.77734375" style="42" customWidth="1"/>
    <col min="16132" max="16132" width="6.109375" style="42" customWidth="1"/>
    <col min="16133" max="16134" width="12.77734375" style="42" customWidth="1"/>
    <col min="16135" max="16135" width="2.109375" style="42" customWidth="1"/>
    <col min="16136" max="16137" width="12.77734375" style="42" customWidth="1"/>
    <col min="16138" max="16138" width="2.109375" style="42" customWidth="1"/>
    <col min="16139" max="16140" width="10.77734375" style="42" customWidth="1"/>
    <col min="16141" max="16141" width="19.6640625" style="42" customWidth="1"/>
    <col min="16142" max="16142" width="19.33203125" style="42" customWidth="1"/>
    <col min="16143" max="16143" width="3.21875" style="42" customWidth="1"/>
    <col min="16144" max="16144" width="8.77734375" style="42" customWidth="1"/>
    <col min="16145" max="16145" width="9.33203125" style="42" customWidth="1"/>
    <col min="16146" max="16146" width="13.33203125" style="42" customWidth="1"/>
    <col min="16147" max="16149" width="8.77734375" style="42" customWidth="1"/>
    <col min="16150" max="16150" width="15.88671875" style="42" customWidth="1"/>
    <col min="16151" max="16153" width="8.77734375" style="42" customWidth="1"/>
    <col min="16154" max="16156" width="9.109375" style="42"/>
    <col min="16157" max="16157" width="3.21875" style="42" customWidth="1"/>
    <col min="16158" max="16158" width="9.109375" style="42"/>
    <col min="16159" max="16159" width="10.109375" style="42" customWidth="1"/>
    <col min="16160" max="16162" width="9.109375" style="42"/>
    <col min="16163" max="16163" width="12.21875" style="42" customWidth="1"/>
    <col min="16164" max="16164" width="11.88671875" style="42" customWidth="1"/>
    <col min="16165" max="16166" width="9.109375" style="42"/>
    <col min="16167" max="16167" width="11" style="42" customWidth="1"/>
    <col min="16168" max="16169" width="10.77734375" style="42" customWidth="1"/>
    <col min="16170" max="16170" width="11.6640625" style="42" customWidth="1"/>
    <col min="16171" max="16171" width="9.109375" style="42"/>
    <col min="16172" max="16172" width="10.21875" style="42" customWidth="1"/>
    <col min="16173" max="16173" width="12.88671875" style="42" customWidth="1"/>
    <col min="16174" max="16174" width="10.88671875" style="42" customWidth="1"/>
    <col min="16175" max="16175" width="10.21875" style="42" customWidth="1"/>
    <col min="16176" max="16177" width="9.109375" style="42"/>
    <col min="16178" max="16178" width="10.21875" style="42" customWidth="1"/>
    <col min="16179" max="16179" width="11.109375" style="42" customWidth="1"/>
    <col min="16180" max="16180" width="11.77734375" style="42" customWidth="1"/>
    <col min="16181" max="16181" width="9.109375" style="42"/>
    <col min="16182" max="16183" width="11.77734375" style="42" customWidth="1"/>
    <col min="16184" max="16185" width="9.109375" style="42"/>
    <col min="16186" max="16186" width="10.21875" style="42" customWidth="1"/>
    <col min="16187" max="16384" width="9.109375" style="42"/>
  </cols>
  <sheetData>
    <row r="2" spans="1:32" ht="22.5" customHeight="1" x14ac:dyDescent="0.25">
      <c r="B2" s="205" t="s">
        <v>268</v>
      </c>
      <c r="C2" s="205"/>
      <c r="D2" s="205"/>
      <c r="E2" s="205"/>
      <c r="F2" s="205"/>
      <c r="G2" s="205"/>
      <c r="H2" s="205"/>
      <c r="I2" s="205"/>
      <c r="J2" s="205"/>
      <c r="K2" s="205"/>
      <c r="L2" s="43"/>
      <c r="M2" s="44"/>
      <c r="N2" s="44"/>
    </row>
    <row r="3" spans="1:32" ht="10.199999999999999" customHeight="1" x14ac:dyDescent="0.25">
      <c r="B3" s="219"/>
      <c r="C3" s="219"/>
      <c r="D3" s="219"/>
      <c r="E3" s="219"/>
      <c r="F3" s="219"/>
      <c r="G3" s="219"/>
      <c r="H3" s="219"/>
      <c r="I3" s="219"/>
      <c r="J3" s="219"/>
      <c r="K3" s="219"/>
      <c r="L3" s="45"/>
      <c r="M3" s="46"/>
      <c r="N3" s="46"/>
    </row>
    <row r="4" spans="1:32" ht="24" customHeight="1" x14ac:dyDescent="0.25">
      <c r="A4" s="12"/>
      <c r="B4" s="136"/>
      <c r="C4" s="189" t="s">
        <v>0</v>
      </c>
      <c r="D4" s="189"/>
      <c r="E4" s="189"/>
      <c r="F4" s="189"/>
      <c r="G4" s="189"/>
      <c r="H4" s="189"/>
      <c r="I4" s="189"/>
      <c r="J4" s="189"/>
      <c r="K4" s="132"/>
      <c r="L4" s="47"/>
      <c r="M4" s="47"/>
      <c r="N4" s="48"/>
      <c r="P4" s="8"/>
    </row>
    <row r="5" spans="1:32" ht="4.95" customHeight="1" thickBot="1" x14ac:dyDescent="0.3">
      <c r="A5" s="12"/>
      <c r="B5" s="136"/>
      <c r="C5" s="190"/>
      <c r="D5" s="190"/>
      <c r="E5" s="190"/>
      <c r="F5" s="190"/>
      <c r="G5" s="190"/>
      <c r="H5" s="190"/>
      <c r="I5" s="190"/>
      <c r="J5" s="190"/>
      <c r="K5" s="132"/>
      <c r="L5" s="47"/>
      <c r="M5" s="110"/>
      <c r="N5" s="48"/>
      <c r="P5" s="8"/>
    </row>
    <row r="6" spans="1:32" ht="18.600000000000001" customHeight="1" x14ac:dyDescent="0.25">
      <c r="A6" s="12"/>
      <c r="B6" s="136"/>
      <c r="C6" s="191" t="s">
        <v>1</v>
      </c>
      <c r="D6" s="191"/>
      <c r="E6" s="191"/>
      <c r="F6" s="191"/>
      <c r="G6" s="191"/>
      <c r="H6" s="192"/>
      <c r="I6" s="49"/>
      <c r="J6" s="49"/>
      <c r="K6" s="132"/>
      <c r="L6" s="47"/>
      <c r="M6" s="206" t="s">
        <v>272</v>
      </c>
      <c r="N6" s="207"/>
      <c r="P6" s="8"/>
    </row>
    <row r="7" spans="1:32" ht="3.6" customHeight="1" x14ac:dyDescent="0.25">
      <c r="A7" s="12"/>
      <c r="B7" s="136"/>
      <c r="C7" s="50"/>
      <c r="D7" s="50"/>
      <c r="E7" s="50"/>
      <c r="F7" s="50"/>
      <c r="G7" s="50"/>
      <c r="H7" s="192"/>
      <c r="I7" s="51"/>
      <c r="J7" s="51"/>
      <c r="K7" s="132"/>
      <c r="L7" s="47"/>
      <c r="M7" s="208"/>
      <c r="N7" s="209"/>
      <c r="P7" s="8"/>
    </row>
    <row r="8" spans="1:32" s="55" customFormat="1" ht="20.100000000000001" customHeight="1" x14ac:dyDescent="0.3">
      <c r="A8" s="22"/>
      <c r="B8" s="137"/>
      <c r="C8" s="193" t="s">
        <v>2</v>
      </c>
      <c r="D8" s="193"/>
      <c r="E8" s="52" t="s">
        <v>218</v>
      </c>
      <c r="F8" s="194" t="s">
        <v>313</v>
      </c>
      <c r="G8" s="195"/>
      <c r="H8" s="192"/>
      <c r="I8" s="53"/>
      <c r="J8" s="53"/>
      <c r="K8" s="133"/>
      <c r="L8" s="54"/>
      <c r="M8" s="208"/>
      <c r="N8" s="209"/>
      <c r="O8" s="23"/>
      <c r="P8" s="32"/>
      <c r="Q8" s="23"/>
      <c r="R8" s="23"/>
      <c r="S8" s="23"/>
      <c r="T8" s="23"/>
      <c r="U8" s="23"/>
      <c r="V8" s="23"/>
      <c r="W8" s="23"/>
      <c r="X8" s="23"/>
      <c r="Y8" s="23"/>
    </row>
    <row r="9" spans="1:32" s="60" customFormat="1" ht="20.100000000000001" customHeight="1" x14ac:dyDescent="0.25">
      <c r="A9" s="15"/>
      <c r="B9" s="138"/>
      <c r="C9" s="193" t="s">
        <v>4</v>
      </c>
      <c r="D9" s="193"/>
      <c r="E9" s="56">
        <v>10</v>
      </c>
      <c r="F9" s="57" t="s">
        <v>203</v>
      </c>
      <c r="G9" s="58">
        <v>2023</v>
      </c>
      <c r="H9" s="192"/>
      <c r="I9" s="59"/>
      <c r="J9" s="53"/>
      <c r="K9" s="133"/>
      <c r="L9" s="54"/>
      <c r="M9" s="208"/>
      <c r="N9" s="209"/>
      <c r="O9" s="7"/>
      <c r="P9" s="8"/>
      <c r="Q9" s="7"/>
      <c r="R9" s="7"/>
      <c r="S9" s="7"/>
      <c r="T9" s="7"/>
      <c r="U9" s="7"/>
      <c r="V9" s="7"/>
      <c r="W9" s="7"/>
      <c r="X9" s="7"/>
      <c r="Y9" s="7"/>
      <c r="Z9" s="55"/>
      <c r="AA9" s="55"/>
      <c r="AB9" s="55"/>
      <c r="AC9" s="55"/>
      <c r="AD9" s="55"/>
      <c r="AE9" s="55"/>
      <c r="AF9" s="55"/>
    </row>
    <row r="10" spans="1:32" s="60" customFormat="1" ht="20.100000000000001" customHeight="1" x14ac:dyDescent="0.25">
      <c r="A10" s="15"/>
      <c r="B10" s="138"/>
      <c r="C10" s="61" t="s">
        <v>6</v>
      </c>
      <c r="D10" s="61"/>
      <c r="E10" s="200" t="s">
        <v>7</v>
      </c>
      <c r="F10" s="200"/>
      <c r="G10" s="126"/>
      <c r="H10" s="192"/>
      <c r="I10" s="59"/>
      <c r="J10" s="53"/>
      <c r="K10" s="133"/>
      <c r="L10" s="54"/>
      <c r="M10" s="208"/>
      <c r="N10" s="209"/>
      <c r="O10" s="7"/>
      <c r="P10" s="8"/>
      <c r="Q10" s="7"/>
      <c r="R10" s="7"/>
      <c r="S10" s="7"/>
      <c r="T10" s="7"/>
      <c r="U10" s="7"/>
      <c r="V10" s="7"/>
      <c r="W10" s="7"/>
      <c r="X10" s="7"/>
      <c r="Y10" s="7"/>
      <c r="Z10" s="55"/>
      <c r="AA10" s="55"/>
      <c r="AB10" s="55"/>
      <c r="AC10" s="55"/>
      <c r="AD10" s="55"/>
      <c r="AE10" s="55"/>
      <c r="AF10" s="55"/>
    </row>
    <row r="11" spans="1:32" s="60" customFormat="1" ht="20.100000000000001" customHeight="1" thickBot="1" x14ac:dyDescent="0.3">
      <c r="A11" s="15"/>
      <c r="B11" s="138"/>
      <c r="C11" s="201"/>
      <c r="D11" s="201"/>
      <c r="E11" s="201"/>
      <c r="F11" s="201"/>
      <c r="G11" s="201"/>
      <c r="H11" s="192"/>
      <c r="I11" s="59"/>
      <c r="J11" s="53"/>
      <c r="K11" s="133"/>
      <c r="L11" s="54"/>
      <c r="M11" s="210"/>
      <c r="N11" s="211"/>
      <c r="O11" s="7"/>
      <c r="P11" s="8"/>
      <c r="Q11" s="7"/>
      <c r="R11" s="7"/>
      <c r="S11" s="7"/>
      <c r="T11" s="7"/>
      <c r="U11" s="7"/>
      <c r="V11" s="7"/>
      <c r="W11" s="7"/>
      <c r="X11" s="7"/>
      <c r="Y11" s="7"/>
      <c r="Z11" s="55"/>
      <c r="AA11" s="55"/>
      <c r="AB11" s="55"/>
      <c r="AC11" s="55"/>
      <c r="AD11" s="55"/>
      <c r="AE11" s="55"/>
      <c r="AF11" s="55"/>
    </row>
    <row r="12" spans="1:32" s="60" customFormat="1" ht="20.100000000000001" customHeight="1" x14ac:dyDescent="0.25">
      <c r="A12" s="15"/>
      <c r="B12" s="138"/>
      <c r="C12" s="171" t="s">
        <v>8</v>
      </c>
      <c r="D12" s="171"/>
      <c r="E12" s="172"/>
      <c r="F12" s="186" t="s">
        <v>9</v>
      </c>
      <c r="G12" s="171"/>
      <c r="H12" s="192"/>
      <c r="I12" s="171" t="s">
        <v>10</v>
      </c>
      <c r="J12" s="171"/>
      <c r="K12" s="133"/>
      <c r="L12" s="54"/>
      <c r="M12" s="109"/>
      <c r="N12" s="109"/>
      <c r="O12" s="7"/>
      <c r="P12" s="8"/>
      <c r="Q12" s="7"/>
      <c r="R12" s="7"/>
      <c r="S12" s="7"/>
      <c r="T12" s="7"/>
      <c r="U12" s="7"/>
      <c r="V12" s="7"/>
      <c r="W12" s="7"/>
      <c r="X12" s="7"/>
      <c r="Y12" s="7"/>
      <c r="Z12" s="55"/>
      <c r="AA12" s="55"/>
      <c r="AB12" s="55"/>
      <c r="AC12" s="55"/>
      <c r="AD12" s="55"/>
      <c r="AE12" s="55"/>
      <c r="AF12" s="55"/>
    </row>
    <row r="13" spans="1:32" s="60" customFormat="1" ht="4.95" customHeight="1" x14ac:dyDescent="0.25">
      <c r="A13" s="15"/>
      <c r="B13" s="138"/>
      <c r="C13" s="147"/>
      <c r="D13" s="147"/>
      <c r="E13" s="147"/>
      <c r="F13" s="147"/>
      <c r="G13" s="147"/>
      <c r="H13" s="192"/>
      <c r="I13" s="148"/>
      <c r="J13" s="148"/>
      <c r="K13" s="133"/>
      <c r="L13" s="54"/>
      <c r="M13" s="109"/>
      <c r="N13" s="109"/>
      <c r="O13" s="7"/>
      <c r="P13" s="8"/>
      <c r="Q13" s="7"/>
      <c r="R13" s="7"/>
      <c r="S13" s="7"/>
      <c r="T13" s="7"/>
      <c r="U13" s="7"/>
      <c r="V13" s="7"/>
      <c r="W13" s="7"/>
      <c r="X13" s="7"/>
      <c r="Y13" s="7"/>
      <c r="Z13" s="55"/>
      <c r="AA13" s="55"/>
      <c r="AB13" s="55"/>
      <c r="AC13" s="55"/>
      <c r="AD13" s="55"/>
      <c r="AE13" s="55"/>
      <c r="AF13" s="55"/>
    </row>
    <row r="14" spans="1:32" s="60" customFormat="1" ht="20.100000000000001" customHeight="1" x14ac:dyDescent="0.25">
      <c r="A14" s="15"/>
      <c r="B14" s="138"/>
      <c r="C14" s="175" t="s">
        <v>11</v>
      </c>
      <c r="D14" s="175"/>
      <c r="E14" s="175"/>
      <c r="F14" s="187" t="s">
        <v>12</v>
      </c>
      <c r="G14" s="187"/>
      <c r="H14" s="192"/>
      <c r="I14" s="188" t="s">
        <v>292</v>
      </c>
      <c r="J14" s="188"/>
      <c r="K14" s="133"/>
      <c r="L14" s="54"/>
      <c r="M14" s="212" t="s">
        <v>273</v>
      </c>
      <c r="N14" s="212"/>
      <c r="O14" s="7"/>
      <c r="P14" s="7"/>
      <c r="Q14" s="7"/>
      <c r="R14" s="7"/>
      <c r="S14" s="7"/>
      <c r="T14" s="7"/>
      <c r="U14" s="7"/>
      <c r="V14" s="7"/>
      <c r="W14" s="7"/>
      <c r="X14" s="7"/>
      <c r="Y14" s="7"/>
      <c r="Z14" s="55"/>
      <c r="AA14" s="55"/>
      <c r="AB14" s="55"/>
      <c r="AC14" s="55"/>
      <c r="AD14" s="55"/>
      <c r="AE14" s="55"/>
      <c r="AF14" s="55"/>
    </row>
    <row r="15" spans="1:32" s="60" customFormat="1" ht="20.100000000000001" customHeight="1" x14ac:dyDescent="0.25">
      <c r="A15" s="15"/>
      <c r="B15" s="138"/>
      <c r="C15" s="175" t="s">
        <v>13</v>
      </c>
      <c r="D15" s="175"/>
      <c r="E15" s="175"/>
      <c r="F15" s="177" t="s">
        <v>295</v>
      </c>
      <c r="G15" s="177"/>
      <c r="H15" s="192"/>
      <c r="I15" s="177" t="s">
        <v>14</v>
      </c>
      <c r="J15" s="177"/>
      <c r="K15" s="133"/>
      <c r="L15" s="54"/>
      <c r="M15" s="84"/>
      <c r="N15" s="84"/>
      <c r="O15" s="7"/>
      <c r="P15" s="7"/>
      <c r="Q15" s="7"/>
      <c r="R15" s="7"/>
      <c r="S15" s="7"/>
      <c r="T15" s="7"/>
      <c r="U15" s="7"/>
      <c r="V15" s="7"/>
      <c r="W15" s="7"/>
      <c r="X15" s="7"/>
      <c r="Y15" s="7"/>
      <c r="Z15" s="55"/>
      <c r="AA15" s="55"/>
      <c r="AB15" s="55"/>
      <c r="AD15" s="55"/>
      <c r="AE15" s="55"/>
      <c r="AF15" s="55"/>
    </row>
    <row r="16" spans="1:32" s="60" customFormat="1" ht="20.100000000000001" customHeight="1" x14ac:dyDescent="0.25">
      <c r="A16" s="15"/>
      <c r="B16" s="138"/>
      <c r="C16" s="175" t="s">
        <v>15</v>
      </c>
      <c r="D16" s="175"/>
      <c r="E16" s="175"/>
      <c r="F16" s="177" t="s">
        <v>296</v>
      </c>
      <c r="G16" s="177"/>
      <c r="H16" s="192"/>
      <c r="I16" s="177" t="s">
        <v>298</v>
      </c>
      <c r="J16" s="177"/>
      <c r="K16" s="133"/>
      <c r="L16" s="54"/>
      <c r="M16" s="213" t="s">
        <v>290</v>
      </c>
      <c r="N16" s="213"/>
      <c r="O16" s="7"/>
      <c r="P16" s="7"/>
      <c r="Q16" s="7"/>
      <c r="R16" s="7"/>
      <c r="S16" s="7"/>
      <c r="T16" s="7"/>
      <c r="U16" s="7"/>
      <c r="V16" s="7"/>
      <c r="W16" s="7"/>
      <c r="X16" s="7"/>
      <c r="Y16" s="7"/>
      <c r="Z16" s="55"/>
      <c r="AA16" s="55"/>
      <c r="AB16" s="55"/>
      <c r="AD16" s="55"/>
      <c r="AE16" s="55"/>
      <c r="AF16" s="55"/>
    </row>
    <row r="17" spans="1:32" s="60" customFormat="1" ht="20.100000000000001" customHeight="1" x14ac:dyDescent="0.25">
      <c r="A17" s="15"/>
      <c r="B17" s="138"/>
      <c r="C17" s="175" t="s">
        <v>16</v>
      </c>
      <c r="D17" s="175"/>
      <c r="E17" s="175"/>
      <c r="F17" s="177" t="s">
        <v>297</v>
      </c>
      <c r="G17" s="177"/>
      <c r="H17" s="192"/>
      <c r="I17" s="177" t="s">
        <v>299</v>
      </c>
      <c r="J17" s="177"/>
      <c r="K17" s="133"/>
      <c r="L17" s="54"/>
      <c r="M17" s="213"/>
      <c r="N17" s="213"/>
      <c r="O17" s="7"/>
      <c r="P17" s="7"/>
      <c r="Q17" s="7"/>
      <c r="R17" s="7"/>
      <c r="S17" s="7"/>
      <c r="T17" s="7"/>
      <c r="U17" s="7"/>
      <c r="V17" s="7"/>
      <c r="W17" s="7"/>
      <c r="X17" s="7"/>
      <c r="Y17" s="7"/>
      <c r="Z17" s="55"/>
      <c r="AA17" s="55"/>
      <c r="AB17" s="55"/>
      <c r="AC17" s="55"/>
      <c r="AD17" s="55"/>
      <c r="AE17" s="55"/>
      <c r="AF17" s="55"/>
    </row>
    <row r="18" spans="1:32" ht="20.100000000000001" customHeight="1" x14ac:dyDescent="0.25">
      <c r="A18" s="62"/>
      <c r="B18" s="136"/>
      <c r="C18" s="180" t="s">
        <v>17</v>
      </c>
      <c r="D18" s="180"/>
      <c r="E18" s="180"/>
      <c r="F18" s="196" t="s">
        <v>18</v>
      </c>
      <c r="G18" s="196"/>
      <c r="H18" s="192"/>
      <c r="I18" s="63"/>
      <c r="J18" s="63"/>
      <c r="K18" s="134"/>
      <c r="L18" s="64"/>
      <c r="M18" s="182" t="s">
        <v>274</v>
      </c>
      <c r="N18" s="182"/>
    </row>
    <row r="19" spans="1:32" s="60" customFormat="1" ht="19.2" customHeight="1" x14ac:dyDescent="0.25">
      <c r="A19" s="15"/>
      <c r="B19" s="138"/>
      <c r="C19" s="174" t="s">
        <v>19</v>
      </c>
      <c r="D19" s="174"/>
      <c r="E19" s="174"/>
      <c r="F19" s="197">
        <v>67190</v>
      </c>
      <c r="G19" s="197"/>
      <c r="H19" s="192"/>
      <c r="I19" s="173" t="s">
        <v>289</v>
      </c>
      <c r="J19" s="173"/>
      <c r="K19" s="134"/>
      <c r="L19" s="65"/>
      <c r="M19" s="109"/>
      <c r="N19" s="109"/>
      <c r="O19" s="7"/>
      <c r="P19" s="7"/>
      <c r="Q19" s="7"/>
      <c r="R19" s="7"/>
      <c r="S19" s="7"/>
      <c r="T19" s="7"/>
      <c r="U19" s="7"/>
      <c r="V19" s="7"/>
      <c r="W19" s="7"/>
      <c r="X19" s="7"/>
      <c r="Y19" s="7"/>
      <c r="Z19" s="55"/>
      <c r="AA19" s="55"/>
      <c r="AB19" s="55"/>
      <c r="AC19" s="55"/>
      <c r="AD19" s="55"/>
      <c r="AE19" s="55"/>
      <c r="AF19" s="55"/>
    </row>
    <row r="20" spans="1:32" s="60" customFormat="1" ht="19.2" customHeight="1" thickBot="1" x14ac:dyDescent="0.3">
      <c r="A20" s="15"/>
      <c r="B20" s="138"/>
      <c r="C20" s="174" t="str">
        <f>IF(AH243=F18,"Promotion Fixation Date ","")</f>
        <v/>
      </c>
      <c r="D20" s="174"/>
      <c r="E20" s="174"/>
      <c r="F20" s="107"/>
      <c r="G20" s="108"/>
      <c r="H20" s="192"/>
      <c r="I20" s="173"/>
      <c r="J20" s="173"/>
      <c r="K20" s="134"/>
      <c r="L20" s="65"/>
      <c r="M20" s="109"/>
      <c r="N20" s="109"/>
      <c r="O20" s="7"/>
      <c r="P20" s="7"/>
      <c r="Q20" s="7"/>
      <c r="R20" s="7"/>
      <c r="S20" s="7"/>
      <c r="T20" s="7"/>
      <c r="U20" s="7"/>
      <c r="V20" s="7"/>
      <c r="W20" s="7"/>
      <c r="X20" s="7"/>
      <c r="Y20" s="7"/>
      <c r="Z20" s="55"/>
      <c r="AA20" s="55"/>
      <c r="AB20" s="55"/>
      <c r="AC20" s="55"/>
      <c r="AD20" s="55"/>
      <c r="AE20" s="55"/>
      <c r="AF20" s="55"/>
    </row>
    <row r="21" spans="1:32" s="60" customFormat="1" ht="19.2" customHeight="1" thickTop="1" x14ac:dyDescent="0.25">
      <c r="A21" s="15"/>
      <c r="B21" s="138"/>
      <c r="C21" s="174" t="s">
        <v>306</v>
      </c>
      <c r="D21" s="174"/>
      <c r="E21" s="174"/>
      <c r="F21" s="107" t="s">
        <v>199</v>
      </c>
      <c r="G21" s="108">
        <v>2025</v>
      </c>
      <c r="H21" s="192"/>
      <c r="I21" s="173"/>
      <c r="J21" s="173"/>
      <c r="K21" s="134"/>
      <c r="L21" s="65"/>
      <c r="M21" s="183" t="s">
        <v>275</v>
      </c>
      <c r="N21" s="202" t="s">
        <v>276</v>
      </c>
      <c r="O21" s="214" t="s">
        <v>277</v>
      </c>
      <c r="P21" s="121"/>
      <c r="Q21" s="120"/>
      <c r="R21" s="7"/>
      <c r="S21" s="7"/>
      <c r="T21" s="7"/>
      <c r="U21" s="7"/>
      <c r="V21" s="7"/>
      <c r="W21" s="7"/>
      <c r="X21" s="7"/>
      <c r="Y21" s="7"/>
      <c r="Z21" s="55"/>
      <c r="AA21" s="55"/>
      <c r="AB21" s="55"/>
      <c r="AC21" s="55"/>
      <c r="AD21" s="55"/>
      <c r="AE21" s="55"/>
      <c r="AF21" s="55"/>
    </row>
    <row r="22" spans="1:32" s="60" customFormat="1" ht="18" customHeight="1" x14ac:dyDescent="0.25">
      <c r="A22" s="15"/>
      <c r="B22" s="138"/>
      <c r="C22" s="175" t="s">
        <v>21</v>
      </c>
      <c r="D22" s="175"/>
      <c r="E22" s="175"/>
      <c r="F22" s="199" t="s">
        <v>68</v>
      </c>
      <c r="G22" s="199"/>
      <c r="H22" s="192"/>
      <c r="I22" s="173"/>
      <c r="J22" s="173"/>
      <c r="K22" s="134"/>
      <c r="L22" s="44"/>
      <c r="M22" s="184"/>
      <c r="N22" s="203"/>
      <c r="O22" s="215"/>
      <c r="P22" s="121"/>
      <c r="Q22" s="120"/>
      <c r="R22" s="7"/>
      <c r="S22" s="7"/>
      <c r="T22" s="7"/>
      <c r="U22" s="7"/>
      <c r="V22" s="7"/>
      <c r="W22" s="7"/>
      <c r="X22" s="7"/>
      <c r="Y22" s="7"/>
      <c r="Z22" s="55"/>
      <c r="AA22" s="55"/>
      <c r="AB22" s="66"/>
      <c r="AC22" s="55"/>
      <c r="AD22" s="55"/>
      <c r="AE22" s="55"/>
      <c r="AF22" s="55"/>
    </row>
    <row r="23" spans="1:32" s="60" customFormat="1" ht="18" customHeight="1" x14ac:dyDescent="0.25">
      <c r="A23" s="15"/>
      <c r="B23" s="138"/>
      <c r="C23" s="67" t="s">
        <v>23</v>
      </c>
      <c r="D23" s="67"/>
      <c r="E23" s="67"/>
      <c r="F23" s="179" t="s">
        <v>68</v>
      </c>
      <c r="G23" s="179"/>
      <c r="H23" s="192"/>
      <c r="I23" s="173"/>
      <c r="J23" s="173"/>
      <c r="K23" s="134"/>
      <c r="L23" s="44"/>
      <c r="M23" s="111" t="s">
        <v>278</v>
      </c>
      <c r="N23" s="114" t="s">
        <v>269</v>
      </c>
      <c r="O23" s="117" t="s">
        <v>279</v>
      </c>
      <c r="P23" s="122"/>
      <c r="Q23" s="23"/>
      <c r="R23" s="7"/>
      <c r="S23" s="7"/>
      <c r="T23" s="7"/>
      <c r="U23" s="7"/>
      <c r="V23" s="7"/>
      <c r="W23" s="7"/>
      <c r="X23" s="7"/>
      <c r="Y23" s="7"/>
      <c r="Z23" s="55"/>
      <c r="AA23" s="55"/>
      <c r="AB23" s="66"/>
      <c r="AC23" s="55"/>
      <c r="AD23" s="55"/>
      <c r="AE23" s="55"/>
      <c r="AF23" s="55"/>
    </row>
    <row r="24" spans="1:32" ht="20.100000000000001" customHeight="1" x14ac:dyDescent="0.25">
      <c r="A24" s="62"/>
      <c r="B24" s="136"/>
      <c r="C24" s="180" t="s">
        <v>25</v>
      </c>
      <c r="D24" s="180"/>
      <c r="E24" s="180"/>
      <c r="F24" s="178" t="s">
        <v>293</v>
      </c>
      <c r="G24" s="178"/>
      <c r="H24" s="192"/>
      <c r="I24" s="173"/>
      <c r="J24" s="173"/>
      <c r="K24" s="134"/>
      <c r="L24" s="44"/>
      <c r="M24" s="112" t="s">
        <v>280</v>
      </c>
      <c r="N24" s="115" t="s">
        <v>270</v>
      </c>
      <c r="O24" s="118" t="s">
        <v>281</v>
      </c>
      <c r="P24" s="122"/>
      <c r="Q24" s="23"/>
    </row>
    <row r="25" spans="1:32" ht="20.100000000000001" customHeight="1" thickBot="1" x14ac:dyDescent="0.3">
      <c r="A25" s="62"/>
      <c r="B25" s="136"/>
      <c r="C25" s="180" t="s">
        <v>26</v>
      </c>
      <c r="D25" s="180"/>
      <c r="E25" s="180"/>
      <c r="F25" s="178" t="s">
        <v>294</v>
      </c>
      <c r="G25" s="178"/>
      <c r="H25" s="192"/>
      <c r="I25" s="173"/>
      <c r="J25" s="173"/>
      <c r="K25" s="134"/>
      <c r="L25" s="68"/>
      <c r="M25" s="113" t="s">
        <v>282</v>
      </c>
      <c r="N25" s="116" t="s">
        <v>271</v>
      </c>
      <c r="O25" s="119" t="s">
        <v>283</v>
      </c>
      <c r="P25" s="122"/>
      <c r="Q25" s="23"/>
      <c r="AC25" s="69"/>
    </row>
    <row r="26" spans="1:32" ht="20.100000000000001" customHeight="1" thickTop="1" x14ac:dyDescent="0.25">
      <c r="A26" s="62"/>
      <c r="B26" s="136"/>
      <c r="C26" s="180" t="s">
        <v>27</v>
      </c>
      <c r="D26" s="180"/>
      <c r="E26" s="180"/>
      <c r="F26" s="218">
        <v>45082</v>
      </c>
      <c r="G26" s="218"/>
      <c r="H26" s="192"/>
      <c r="I26" s="173"/>
      <c r="J26" s="173"/>
      <c r="K26" s="135"/>
      <c r="L26" s="70"/>
      <c r="M26" s="109"/>
      <c r="N26" s="109"/>
      <c r="AC26" s="69"/>
    </row>
    <row r="27" spans="1:32" ht="20.100000000000001" customHeight="1" x14ac:dyDescent="0.25">
      <c r="A27" s="62"/>
      <c r="B27" s="136"/>
      <c r="C27" s="265" t="s">
        <v>310</v>
      </c>
      <c r="D27" s="221" t="s">
        <v>311</v>
      </c>
      <c r="E27" s="221"/>
      <c r="F27" s="266" t="s">
        <v>291</v>
      </c>
      <c r="G27" s="158">
        <v>45139</v>
      </c>
      <c r="H27" s="192"/>
      <c r="I27" s="71"/>
      <c r="J27" s="71"/>
      <c r="K27" s="135"/>
      <c r="L27" s="70"/>
      <c r="M27" s="109"/>
      <c r="N27" s="109"/>
      <c r="AC27" s="69"/>
    </row>
    <row r="28" spans="1:32" ht="20.100000000000001" customHeight="1" x14ac:dyDescent="0.25">
      <c r="A28" s="62"/>
      <c r="B28" s="136"/>
      <c r="C28" s="217" t="s">
        <v>28</v>
      </c>
      <c r="D28" s="217"/>
      <c r="E28" s="217"/>
      <c r="F28" s="217"/>
      <c r="G28" s="217"/>
      <c r="H28" s="192"/>
      <c r="I28" s="220" t="s">
        <v>29</v>
      </c>
      <c r="J28" s="220"/>
      <c r="K28" s="152"/>
      <c r="L28" s="72"/>
      <c r="M28" s="109"/>
      <c r="N28" s="109"/>
    </row>
    <row r="29" spans="1:32" ht="4.95" customHeight="1" x14ac:dyDescent="0.25">
      <c r="A29" s="62"/>
      <c r="B29" s="136"/>
      <c r="C29" s="149"/>
      <c r="D29" s="149"/>
      <c r="E29" s="149"/>
      <c r="F29" s="149"/>
      <c r="G29" s="150"/>
      <c r="H29" s="192"/>
      <c r="I29" s="150"/>
      <c r="J29" s="151"/>
      <c r="K29" s="141"/>
      <c r="L29" s="72"/>
      <c r="M29" s="109"/>
      <c r="N29" s="109"/>
    </row>
    <row r="30" spans="1:32" ht="20.100000000000001" customHeight="1" x14ac:dyDescent="0.25">
      <c r="A30" s="62"/>
      <c r="B30" s="136"/>
      <c r="C30" s="175" t="s">
        <v>30</v>
      </c>
      <c r="D30" s="175"/>
      <c r="E30" s="102"/>
      <c r="F30" s="188" t="s">
        <v>300</v>
      </c>
      <c r="G30" s="188"/>
      <c r="H30" s="192"/>
      <c r="I30" s="104" t="s">
        <v>31</v>
      </c>
      <c r="J30" s="105">
        <v>10</v>
      </c>
      <c r="K30" s="142"/>
      <c r="L30" s="185" t="s">
        <v>303</v>
      </c>
      <c r="M30" s="185"/>
      <c r="N30" s="109"/>
    </row>
    <row r="31" spans="1:32" ht="20.100000000000001" customHeight="1" x14ac:dyDescent="0.25">
      <c r="A31" s="62"/>
      <c r="B31" s="136"/>
      <c r="C31" s="175" t="s">
        <v>32</v>
      </c>
      <c r="D31" s="175"/>
      <c r="E31" s="103" t="s">
        <v>3</v>
      </c>
      <c r="F31" s="198" t="s">
        <v>312</v>
      </c>
      <c r="G31" s="198"/>
      <c r="H31" s="192"/>
      <c r="I31" s="104" t="s">
        <v>33</v>
      </c>
      <c r="J31" s="106">
        <v>20.02</v>
      </c>
      <c r="K31" s="143"/>
      <c r="L31" s="162">
        <v>45148</v>
      </c>
      <c r="M31" s="163">
        <v>22.75</v>
      </c>
      <c r="N31" s="109"/>
    </row>
    <row r="32" spans="1:32" ht="20.100000000000001" customHeight="1" x14ac:dyDescent="0.25">
      <c r="A32" s="62"/>
      <c r="B32" s="136"/>
      <c r="C32" s="175" t="s">
        <v>34</v>
      </c>
      <c r="D32" s="175"/>
      <c r="E32" s="102"/>
      <c r="F32" s="198" t="s">
        <v>301</v>
      </c>
      <c r="G32" s="198"/>
      <c r="H32" s="192"/>
      <c r="I32" s="104" t="s">
        <v>35</v>
      </c>
      <c r="J32" s="75">
        <v>45148</v>
      </c>
      <c r="K32" s="144"/>
      <c r="L32" s="68"/>
      <c r="M32" s="109"/>
      <c r="N32" s="109"/>
    </row>
    <row r="33" spans="1:14" ht="20.100000000000001" customHeight="1" x14ac:dyDescent="0.25">
      <c r="A33" s="62"/>
      <c r="B33" s="136"/>
      <c r="C33" s="175" t="s">
        <v>36</v>
      </c>
      <c r="D33" s="175"/>
      <c r="E33" s="102"/>
      <c r="F33" s="198" t="s">
        <v>299</v>
      </c>
      <c r="G33" s="198"/>
      <c r="H33" s="192"/>
      <c r="I33" s="74"/>
      <c r="J33" s="74"/>
      <c r="K33" s="144"/>
      <c r="L33" s="68"/>
      <c r="M33" s="109"/>
      <c r="N33" s="109"/>
    </row>
    <row r="34" spans="1:14" ht="20.100000000000001" customHeight="1" x14ac:dyDescent="0.25">
      <c r="A34" s="62"/>
      <c r="B34" s="136"/>
      <c r="C34" s="175" t="s">
        <v>37</v>
      </c>
      <c r="D34" s="175"/>
      <c r="E34" s="102"/>
      <c r="F34" s="216" t="s">
        <v>302</v>
      </c>
      <c r="G34" s="198"/>
      <c r="H34" s="192"/>
      <c r="I34" s="76"/>
      <c r="J34" s="73"/>
      <c r="K34" s="142"/>
      <c r="L34" s="77"/>
      <c r="M34" s="109"/>
      <c r="N34" s="109"/>
    </row>
    <row r="35" spans="1:14" ht="20.100000000000001" customHeight="1" x14ac:dyDescent="0.25">
      <c r="A35" s="62"/>
      <c r="B35" s="136"/>
      <c r="C35" s="181" t="s">
        <v>284</v>
      </c>
      <c r="D35" s="181"/>
      <c r="E35" s="181"/>
      <c r="F35" s="181"/>
      <c r="G35" s="181"/>
      <c r="H35" s="181"/>
      <c r="I35" s="181"/>
      <c r="J35" s="181"/>
      <c r="K35" s="145"/>
      <c r="L35" s="123"/>
      <c r="M35" s="109"/>
      <c r="N35" s="109"/>
    </row>
    <row r="36" spans="1:14" ht="7.95" customHeight="1" x14ac:dyDescent="0.25">
      <c r="B36" s="139"/>
      <c r="C36" s="124"/>
      <c r="D36" s="124"/>
      <c r="E36" s="124"/>
      <c r="F36" s="124"/>
      <c r="G36" s="124"/>
      <c r="H36" s="125"/>
      <c r="I36" s="124"/>
      <c r="J36" s="124"/>
      <c r="K36" s="146"/>
      <c r="L36" s="78"/>
      <c r="M36" s="109"/>
      <c r="N36" s="109"/>
    </row>
    <row r="37" spans="1:14" ht="11.4" customHeight="1" x14ac:dyDescent="0.25">
      <c r="B37" s="139"/>
      <c r="C37" s="139"/>
      <c r="D37" s="139"/>
      <c r="E37" s="139"/>
      <c r="F37" s="139"/>
      <c r="G37" s="140"/>
      <c r="H37" s="140"/>
      <c r="I37" s="140"/>
      <c r="J37" s="140"/>
      <c r="K37" s="140"/>
      <c r="L37" s="79"/>
      <c r="M37" s="109"/>
      <c r="N37" s="109"/>
    </row>
    <row r="38" spans="1:14" ht="20.100000000000001" customHeight="1" x14ac:dyDescent="0.25">
      <c r="M38" s="109"/>
      <c r="N38" s="109"/>
    </row>
    <row r="39" spans="1:14" ht="20.100000000000001" customHeight="1" x14ac:dyDescent="0.25">
      <c r="F39" s="80"/>
      <c r="M39" s="109"/>
      <c r="N39" s="109"/>
    </row>
    <row r="40" spans="1:14" ht="20.100000000000001" customHeight="1" x14ac:dyDescent="0.25">
      <c r="M40" s="109"/>
      <c r="N40" s="109"/>
    </row>
    <row r="41" spans="1:14" ht="20.100000000000001" customHeight="1" x14ac:dyDescent="0.25">
      <c r="M41" s="109"/>
      <c r="N41" s="109"/>
    </row>
    <row r="42" spans="1:14" ht="20.100000000000001" customHeight="1" x14ac:dyDescent="0.25">
      <c r="M42" s="109"/>
      <c r="N42" s="109"/>
    </row>
    <row r="43" spans="1:14" ht="14.4" customHeight="1" x14ac:dyDescent="0.25"/>
    <row r="95" spans="18:18" x14ac:dyDescent="0.25">
      <c r="R95" s="81"/>
    </row>
    <row r="96" spans="18:18" s="7" customFormat="1" hidden="1" x14ac:dyDescent="0.25"/>
    <row r="97" spans="37:40" s="7" customFormat="1" hidden="1" x14ac:dyDescent="0.25"/>
    <row r="98" spans="37:40" s="7" customFormat="1" hidden="1" x14ac:dyDescent="0.25">
      <c r="AK98" s="7">
        <v>1</v>
      </c>
      <c r="AL98" s="7">
        <v>31</v>
      </c>
    </row>
    <row r="99" spans="37:40" s="7" customFormat="1" hidden="1" x14ac:dyDescent="0.25">
      <c r="AK99" s="7">
        <v>2</v>
      </c>
      <c r="AL99" s="7">
        <v>28</v>
      </c>
    </row>
    <row r="100" spans="37:40" s="7" customFormat="1" hidden="1" x14ac:dyDescent="0.25">
      <c r="AK100" s="7">
        <v>3</v>
      </c>
      <c r="AL100" s="7">
        <v>31</v>
      </c>
    </row>
    <row r="101" spans="37:40" s="7" customFormat="1" hidden="1" x14ac:dyDescent="0.25">
      <c r="AK101" s="7">
        <v>4</v>
      </c>
      <c r="AL101" s="7">
        <v>30</v>
      </c>
    </row>
    <row r="102" spans="37:40" s="7" customFormat="1" hidden="1" x14ac:dyDescent="0.25">
      <c r="AK102" s="7">
        <v>5</v>
      </c>
      <c r="AL102" s="7">
        <v>31</v>
      </c>
    </row>
    <row r="103" spans="37:40" s="7" customFormat="1" hidden="1" x14ac:dyDescent="0.25">
      <c r="AK103" s="7">
        <v>6</v>
      </c>
      <c r="AL103" s="7">
        <v>30</v>
      </c>
    </row>
    <row r="104" spans="37:40" s="7" customFormat="1" hidden="1" x14ac:dyDescent="0.25">
      <c r="AK104" s="7">
        <v>7</v>
      </c>
      <c r="AL104" s="7">
        <v>31</v>
      </c>
    </row>
    <row r="105" spans="37:40" s="7" customFormat="1" hidden="1" x14ac:dyDescent="0.25">
      <c r="AK105" s="7">
        <v>8</v>
      </c>
      <c r="AL105" s="7">
        <v>31</v>
      </c>
    </row>
    <row r="106" spans="37:40" s="7" customFormat="1" hidden="1" x14ac:dyDescent="0.25">
      <c r="AK106" s="7">
        <v>9</v>
      </c>
      <c r="AL106" s="7">
        <v>30</v>
      </c>
    </row>
    <row r="107" spans="37:40" s="7" customFormat="1" hidden="1" x14ac:dyDescent="0.25">
      <c r="AK107" s="7">
        <v>10</v>
      </c>
      <c r="AL107" s="7">
        <v>31</v>
      </c>
    </row>
    <row r="108" spans="37:40" s="7" customFormat="1" hidden="1" x14ac:dyDescent="0.25">
      <c r="AK108" s="7">
        <v>11</v>
      </c>
      <c r="AL108" s="7">
        <v>30</v>
      </c>
    </row>
    <row r="109" spans="37:40" s="7" customFormat="1" hidden="1" x14ac:dyDescent="0.25">
      <c r="AK109" s="7">
        <v>12</v>
      </c>
      <c r="AL109" s="7">
        <v>31</v>
      </c>
    </row>
    <row r="110" spans="37:40" s="7" customFormat="1" hidden="1" x14ac:dyDescent="0.25"/>
    <row r="111" spans="37:40" s="7" customFormat="1" hidden="1" x14ac:dyDescent="0.25"/>
    <row r="112" spans="37:40" s="7" customFormat="1" hidden="1" x14ac:dyDescent="0.25">
      <c r="AM112" s="7">
        <f>VLOOKUP(AN118,AK98:AL109,2,TRUE)</f>
        <v>30</v>
      </c>
      <c r="AN112" s="81">
        <f>DATE(AO116,AN118,AM112)</f>
        <v>45107</v>
      </c>
    </row>
    <row r="113" spans="20:56" s="7" customFormat="1" hidden="1" x14ac:dyDescent="0.25">
      <c r="AX113" s="7" t="e">
        <f>VLOOKUP(AY113,AE198:AF209,2,FALSE)</f>
        <v>#N/A</v>
      </c>
      <c r="AY113" s="7">
        <f>F20</f>
        <v>0</v>
      </c>
      <c r="AZ113" s="7">
        <f>G20</f>
        <v>0</v>
      </c>
    </row>
    <row r="114" spans="20:56" s="7" customFormat="1" hidden="1" x14ac:dyDescent="0.25">
      <c r="AA114" s="7" t="s">
        <v>38</v>
      </c>
      <c r="BB114" s="7" t="s">
        <v>307</v>
      </c>
      <c r="BC114" s="81">
        <f>DATE(AY120,AY117,AY121)</f>
        <v>45689</v>
      </c>
      <c r="BD114" s="7" t="str">
        <f>TEXT(BC114,"dd/mm/yyyy")</f>
        <v>01/02/2025</v>
      </c>
    </row>
    <row r="115" spans="20:56" s="7" customFormat="1" hidden="1" x14ac:dyDescent="0.25">
      <c r="T115" s="82"/>
      <c r="V115" s="7" t="s">
        <v>39</v>
      </c>
      <c r="AO115" s="83">
        <v>3</v>
      </c>
      <c r="AQ115" s="83"/>
      <c r="AY115" s="7" t="str">
        <f ca="1">TEXT(AY116,"dd/mm/yyyy")</f>
        <v>01/02/2024</v>
      </c>
      <c r="BB115" s="7" t="s">
        <v>308</v>
      </c>
      <c r="BC115" s="81" t="e">
        <f>DATE(AZ113,AX113,AY121)</f>
        <v>#N/A</v>
      </c>
      <c r="BD115" s="7" t="e">
        <f>TEXT(BC115,"dd/mm/yyyy")</f>
        <v>#N/A</v>
      </c>
    </row>
    <row r="116" spans="20:56" s="7" customFormat="1" hidden="1" x14ac:dyDescent="0.25">
      <c r="T116" s="82"/>
      <c r="V116" s="7" t="s">
        <v>40</v>
      </c>
      <c r="Y116" s="7">
        <v>1</v>
      </c>
      <c r="Z116" s="7">
        <v>20000</v>
      </c>
      <c r="AA116" s="7">
        <v>20600</v>
      </c>
      <c r="AB116" s="7">
        <v>21200</v>
      </c>
      <c r="AD116" s="84">
        <v>2021</v>
      </c>
      <c r="AE116" s="84"/>
      <c r="AF116" s="84"/>
      <c r="AN116" s="83">
        <v>2</v>
      </c>
      <c r="AO116" s="7">
        <f>G9</f>
        <v>2023</v>
      </c>
      <c r="AY116" s="81">
        <f ca="1">DATE(AY118,AY117,AY121)</f>
        <v>45323</v>
      </c>
      <c r="BB116" s="7" t="s">
        <v>309</v>
      </c>
      <c r="BC116" s="81">
        <f>AM119</f>
        <v>45087</v>
      </c>
      <c r="BD116" s="81" t="str">
        <f>AN119</f>
        <v>10/06/2023</v>
      </c>
    </row>
    <row r="117" spans="20:56" s="7" customFormat="1" hidden="1" x14ac:dyDescent="0.25">
      <c r="T117" s="82"/>
      <c r="V117" s="7" t="s">
        <v>41</v>
      </c>
      <c r="Y117" s="7">
        <v>2</v>
      </c>
      <c r="Z117" s="7">
        <v>20600</v>
      </c>
      <c r="AA117" s="7">
        <v>21200</v>
      </c>
      <c r="AB117" s="7">
        <v>21800</v>
      </c>
      <c r="AD117" s="84">
        <v>2022</v>
      </c>
      <c r="AE117" s="84"/>
      <c r="AF117" s="84"/>
      <c r="AH117" s="11"/>
      <c r="AJ117" s="85"/>
      <c r="AL117" s="7" t="s">
        <v>42</v>
      </c>
      <c r="AM117" s="83">
        <f>E9</f>
        <v>10</v>
      </c>
      <c r="AN117" s="7" t="str">
        <f>F9</f>
        <v>Jun</v>
      </c>
      <c r="AP117" s="81">
        <f>DATE(YEAR(AO120)+1,MONTH(AO120),DAY(AO120))</f>
        <v>45453</v>
      </c>
      <c r="AQ117" s="86"/>
      <c r="AR117" s="81"/>
      <c r="AY117" s="7">
        <f>VLOOKUP(AZ121,AE198:AF209,2,FALSE)</f>
        <v>2</v>
      </c>
      <c r="BA117" s="7" t="str">
        <f>IF(AI253=AH244,AJ257,IF(AI253=AH242,BC121,IF(AI253=AH243,BA122)))</f>
        <v>01/06/2024</v>
      </c>
    </row>
    <row r="118" spans="20:56" s="7" customFormat="1" hidden="1" x14ac:dyDescent="0.25">
      <c r="T118" s="82"/>
      <c r="V118" s="7" t="s">
        <v>43</v>
      </c>
      <c r="Y118" s="7">
        <v>3</v>
      </c>
      <c r="Z118" s="7">
        <v>21200</v>
      </c>
      <c r="AA118" s="7">
        <v>21800</v>
      </c>
      <c r="AB118" s="7">
        <v>22460</v>
      </c>
      <c r="AD118" s="84">
        <v>2023</v>
      </c>
      <c r="AE118" s="84"/>
      <c r="AF118" s="84"/>
      <c r="AH118" s="11"/>
      <c r="AJ118" s="85"/>
      <c r="AN118" s="7">
        <f>VLOOKUP(AN117,AE198:AF209,2,FALSE)</f>
        <v>6</v>
      </c>
      <c r="AP118" s="81">
        <f>AP117-13</f>
        <v>45440</v>
      </c>
      <c r="AS118" s="83"/>
      <c r="AY118" s="7">
        <f ca="1">IF(AN118&lt;AQ121,AY120,IF(AN118&gt;=AQ121,BA121))</f>
        <v>2024</v>
      </c>
      <c r="AZ118" s="7">
        <f ca="1">IF(BA121&gt;BA120,BA120,AY120)</f>
        <v>2023</v>
      </c>
    </row>
    <row r="119" spans="20:56" s="7" customFormat="1" hidden="1" x14ac:dyDescent="0.25">
      <c r="T119" s="82"/>
      <c r="V119" s="7" t="s">
        <v>44</v>
      </c>
      <c r="Y119" s="7">
        <v>4</v>
      </c>
      <c r="Z119" s="7">
        <v>21800</v>
      </c>
      <c r="AA119" s="7">
        <v>22460</v>
      </c>
      <c r="AB119" s="7">
        <v>23120</v>
      </c>
      <c r="AD119" s="84">
        <v>2024</v>
      </c>
      <c r="AE119" s="84"/>
      <c r="AF119" s="84"/>
      <c r="AH119" s="11"/>
      <c r="AJ119" s="85"/>
      <c r="AM119" s="81">
        <f>DATE(AO116,AN118,AM117)</f>
        <v>45087</v>
      </c>
      <c r="AN119" s="7" t="str">
        <f>TEXT(AM119,"DD/MM/YYYY")</f>
        <v>10/06/2023</v>
      </c>
      <c r="AO119" s="7">
        <f>DAY(AM120)</f>
        <v>30</v>
      </c>
      <c r="AP119" s="7" t="str">
        <f>TEXT(AP118,"DD/MM/YYYY")</f>
        <v>28/05/2024</v>
      </c>
      <c r="AX119" s="81">
        <f>DATE(AY120,AY117,AY121)</f>
        <v>45689</v>
      </c>
      <c r="AY119" s="81">
        <f ca="1">DATE(BA119,AY117,AY121)</f>
        <v>44958</v>
      </c>
      <c r="AZ119" s="7">
        <f ca="1">IF(BA121&gt;BA120,BA120,AY120)</f>
        <v>2023</v>
      </c>
      <c r="BA119" s="7">
        <f ca="1">IF(BA120&lt;AY120,AZ119,AZ118)</f>
        <v>2023</v>
      </c>
    </row>
    <row r="120" spans="20:56" s="7" customFormat="1" hidden="1" x14ac:dyDescent="0.25">
      <c r="T120" s="82"/>
      <c r="V120" s="7" t="s">
        <v>22</v>
      </c>
      <c r="Y120" s="7">
        <v>5</v>
      </c>
      <c r="Z120" s="7">
        <v>22460</v>
      </c>
      <c r="AA120" s="7">
        <v>23120</v>
      </c>
      <c r="AB120" s="7">
        <v>23780</v>
      </c>
      <c r="AD120" s="84">
        <v>2025</v>
      </c>
      <c r="AE120" s="84"/>
      <c r="AF120" s="84"/>
      <c r="AH120" s="11"/>
      <c r="AJ120" s="85"/>
      <c r="AM120" s="81">
        <f>EOMONTH(AM119,0)</f>
        <v>45107</v>
      </c>
      <c r="AN120" s="85" t="str">
        <f>TEXT(AN112,"DD/MM/YYYY")</f>
        <v>30/06/2023</v>
      </c>
      <c r="AO120" s="87">
        <f>AM119</f>
        <v>45087</v>
      </c>
      <c r="AP120" s="86">
        <f>AI140</f>
        <v>45148</v>
      </c>
      <c r="AQ120" s="7">
        <v>1</v>
      </c>
      <c r="AR120" s="7" t="str">
        <f>F9</f>
        <v>Jun</v>
      </c>
      <c r="AY120" s="7">
        <f>G21</f>
        <v>2025</v>
      </c>
      <c r="AZ120" s="81">
        <f ca="1">TODAY()</f>
        <v>45184</v>
      </c>
      <c r="BA120" s="7">
        <f ca="1">YEAR(AZ120)</f>
        <v>2023</v>
      </c>
    </row>
    <row r="121" spans="20:56" s="7" customFormat="1" hidden="1" x14ac:dyDescent="0.25">
      <c r="T121" s="82"/>
      <c r="U121" s="7" t="s">
        <v>45</v>
      </c>
      <c r="V121" s="7" t="s">
        <v>46</v>
      </c>
      <c r="Y121" s="7">
        <v>6</v>
      </c>
      <c r="Z121" s="7">
        <v>23120</v>
      </c>
      <c r="AA121" s="7">
        <v>23780</v>
      </c>
      <c r="AB121" s="7">
        <v>24500</v>
      </c>
      <c r="AD121" s="84"/>
      <c r="AE121" s="84"/>
      <c r="AF121" s="84"/>
      <c r="AJ121" s="85"/>
      <c r="AK121" s="7" t="str">
        <f>CONCATENATE(AL121,"  Days")</f>
        <v>21  Days</v>
      </c>
      <c r="AL121" s="85">
        <f>AM121+1</f>
        <v>21</v>
      </c>
      <c r="AM121" s="7">
        <f>AN112-AM119</f>
        <v>20</v>
      </c>
      <c r="AN121" s="85" t="str">
        <f>CONCATENATE(AM117," - ",AN120)</f>
        <v>10 - 30/06/2023</v>
      </c>
      <c r="AQ121" s="7">
        <f>VLOOKUP(AR120,AE198:AF209,2,FALSE)</f>
        <v>6</v>
      </c>
      <c r="AR121" s="81">
        <f>DATE(AO116,AQ121,AQ120)</f>
        <v>45078</v>
      </c>
      <c r="AS121" s="81">
        <f>EOMONTH(AR121,0)</f>
        <v>45107</v>
      </c>
      <c r="AT121" s="7">
        <f>AS121-AR121</f>
        <v>29</v>
      </c>
      <c r="AU121" s="7">
        <f>AT121+1</f>
        <v>30</v>
      </c>
      <c r="AY121" s="7">
        <v>1</v>
      </c>
      <c r="AZ121" s="7" t="str">
        <f>F21</f>
        <v>Feb</v>
      </c>
      <c r="BA121" s="7">
        <f ca="1">BA120+1</f>
        <v>2024</v>
      </c>
      <c r="BB121" s="81">
        <f ca="1">DATE(AY118,AQ121,AY121)</f>
        <v>45444</v>
      </c>
      <c r="BC121" s="7" t="str">
        <f ca="1">TEXT(BB121,"dd/mm/yyyy")</f>
        <v>01/06/2024</v>
      </c>
    </row>
    <row r="122" spans="20:56" s="7" customFormat="1" hidden="1" x14ac:dyDescent="0.25">
      <c r="T122" s="82"/>
      <c r="V122" s="7" t="s">
        <v>47</v>
      </c>
      <c r="Y122" s="7">
        <v>7</v>
      </c>
      <c r="Z122" s="7">
        <v>23780</v>
      </c>
      <c r="AA122" s="7">
        <v>24500</v>
      </c>
      <c r="AB122" s="7">
        <v>25220</v>
      </c>
      <c r="AD122" s="84"/>
      <c r="AE122" s="84"/>
      <c r="AF122" s="84"/>
      <c r="AH122" s="7" t="s">
        <v>48</v>
      </c>
      <c r="AI122" s="88" t="str">
        <f>F23</f>
        <v xml:space="preserve">44570- 127480 </v>
      </c>
      <c r="AJ122" s="85"/>
      <c r="AK122" s="83">
        <v>4</v>
      </c>
      <c r="AM122" s="81">
        <f>AM120+1</f>
        <v>45108</v>
      </c>
      <c r="AN122" s="89">
        <f t="shared" ref="AN122:AN128" si="0">AM122</f>
        <v>45108</v>
      </c>
      <c r="AO122" s="85"/>
      <c r="AQ122" s="86">
        <f>AR121</f>
        <v>45078</v>
      </c>
      <c r="AR122" s="7" t="str">
        <f>TEXT(AR121,"DD/MM/YYYY")</f>
        <v>01/06/2023</v>
      </c>
      <c r="AX122" s="7" t="s">
        <v>49</v>
      </c>
      <c r="AZ122" s="81">
        <f ca="1">DATE(YEAR(AY119),MONTH(AY119),DAY(AY119))</f>
        <v>44958</v>
      </c>
      <c r="BA122" s="7" t="str">
        <f ca="1">TEXT(AZ122,"dd/mm/yyyy")</f>
        <v>01/02/2023</v>
      </c>
    </row>
    <row r="123" spans="20:56" s="7" customFormat="1" hidden="1" x14ac:dyDescent="0.25">
      <c r="T123" s="82"/>
      <c r="V123" s="7" t="s">
        <v>50</v>
      </c>
      <c r="Y123" s="7">
        <v>8</v>
      </c>
      <c r="Z123" s="7">
        <v>24500</v>
      </c>
      <c r="AA123" s="7">
        <v>25220</v>
      </c>
      <c r="AB123" s="7">
        <v>25940</v>
      </c>
      <c r="AD123" s="84"/>
      <c r="AE123" s="84"/>
      <c r="AF123" s="84"/>
      <c r="AJ123" s="88">
        <v>0</v>
      </c>
      <c r="AK123" s="88" t="str">
        <f>F22</f>
        <v xml:space="preserve">44570- 127480 </v>
      </c>
      <c r="AM123" s="81">
        <f t="shared" ref="AM123:AM128" si="1">DATE(YEAR(AM$122),MONTH(AM122)+1,DAY(AM$122))</f>
        <v>45139</v>
      </c>
      <c r="AN123" s="89">
        <f t="shared" si="0"/>
        <v>45139</v>
      </c>
      <c r="AO123" s="85"/>
      <c r="AQ123" s="86">
        <f t="shared" ref="AQ123:AQ129" si="2">DATE(YEAR(AQ$122),MONTH(AQ122)+1,DAY(AQ122))</f>
        <v>45108</v>
      </c>
      <c r="AS123" s="7">
        <v>1</v>
      </c>
      <c r="AT123" s="86">
        <f>IF(AI$255=AM119,AM119,IF(AI$255=AQ122,AQ122))</f>
        <v>45087</v>
      </c>
      <c r="AU123" s="86" t="str">
        <f>IF(AT123=AQ122,AQ122,IF(AT123=AO120,AN121))</f>
        <v>10 - 30/06/2023</v>
      </c>
      <c r="BA123" s="7" t="str">
        <f>TEXT(AX119,"dd/mm/yyyy")</f>
        <v>01/02/2025</v>
      </c>
      <c r="BB123" s="258" t="str">
        <f ca="1">IF(AI253=AH244,AY115,IF(AI253=AH242,AX119,IF(AI253=AH243,AY119)))</f>
        <v>01/02/2024</v>
      </c>
    </row>
    <row r="124" spans="20:56" s="7" customFormat="1" hidden="1" x14ac:dyDescent="0.25">
      <c r="T124" s="82"/>
      <c r="V124" s="7" t="s">
        <v>51</v>
      </c>
      <c r="Y124" s="7">
        <v>9</v>
      </c>
      <c r="Z124" s="7">
        <v>25220</v>
      </c>
      <c r="AA124" s="7">
        <v>25940</v>
      </c>
      <c r="AB124" s="7">
        <v>26720</v>
      </c>
      <c r="AD124" s="84"/>
      <c r="AE124" s="84"/>
      <c r="AF124" s="84"/>
      <c r="AI124" s="11">
        <v>35.951999999999998</v>
      </c>
      <c r="AJ124" s="90">
        <v>10</v>
      </c>
      <c r="AM124" s="81">
        <f t="shared" si="1"/>
        <v>45170</v>
      </c>
      <c r="AN124" s="89">
        <f t="shared" si="0"/>
        <v>45170</v>
      </c>
      <c r="AQ124" s="86">
        <f t="shared" si="2"/>
        <v>45139</v>
      </c>
      <c r="AS124" s="7">
        <v>2</v>
      </c>
      <c r="AT124" s="86">
        <f>DATE(YEAR(AT$123),MONTH(AT$123)+1,DAY(AT$123))</f>
        <v>45117</v>
      </c>
      <c r="AU124" s="86">
        <f t="shared" ref="AU124:AU130" si="3">AT124</f>
        <v>45117</v>
      </c>
    </row>
    <row r="125" spans="20:56" s="7" customFormat="1" hidden="1" x14ac:dyDescent="0.25">
      <c r="T125" s="82"/>
      <c r="V125" s="7" t="s">
        <v>52</v>
      </c>
      <c r="Y125" s="7">
        <v>10</v>
      </c>
      <c r="Z125" s="7">
        <v>25940</v>
      </c>
      <c r="AA125" s="7">
        <v>26720</v>
      </c>
      <c r="AB125" s="7">
        <v>27500</v>
      </c>
      <c r="AD125" s="84"/>
      <c r="AE125" s="84"/>
      <c r="AF125" s="84"/>
      <c r="AI125" s="11">
        <v>41.991999999999997</v>
      </c>
      <c r="AJ125" s="90">
        <v>12</v>
      </c>
      <c r="AM125" s="81">
        <f t="shared" si="1"/>
        <v>45200</v>
      </c>
      <c r="AN125" s="89">
        <f t="shared" si="0"/>
        <v>45200</v>
      </c>
      <c r="AQ125" s="86">
        <f t="shared" si="2"/>
        <v>45170</v>
      </c>
      <c r="AS125" s="7">
        <v>3</v>
      </c>
      <c r="AT125" s="86">
        <f>DATE(YEAR(AT$123),MONTH(AT$123)+2,DAY(AT$123))</f>
        <v>45148</v>
      </c>
      <c r="AU125" s="86">
        <f t="shared" si="3"/>
        <v>45148</v>
      </c>
      <c r="AY125" s="7">
        <v>1</v>
      </c>
      <c r="AZ125" s="7" t="s">
        <v>53</v>
      </c>
    </row>
    <row r="126" spans="20:56" s="7" customFormat="1" hidden="1" x14ac:dyDescent="0.25">
      <c r="T126" s="82"/>
      <c r="V126" s="7" t="s">
        <v>54</v>
      </c>
      <c r="Y126" s="7">
        <v>11</v>
      </c>
      <c r="Z126" s="7">
        <v>26720</v>
      </c>
      <c r="AA126" s="7">
        <v>27500</v>
      </c>
      <c r="AB126" s="7">
        <v>28280</v>
      </c>
      <c r="AD126" s="84"/>
      <c r="AE126" s="84"/>
      <c r="AF126" s="84"/>
      <c r="AI126" s="7">
        <f>M31</f>
        <v>22.75</v>
      </c>
      <c r="AJ126" s="90">
        <v>16</v>
      </c>
      <c r="AM126" s="81">
        <f t="shared" si="1"/>
        <v>45231</v>
      </c>
      <c r="AN126" s="89">
        <f t="shared" si="0"/>
        <v>45231</v>
      </c>
      <c r="AQ126" s="86">
        <f t="shared" si="2"/>
        <v>45200</v>
      </c>
      <c r="AS126" s="7">
        <v>4</v>
      </c>
      <c r="AT126" s="86">
        <f>DATE(YEAR(AT$123),MONTH(AT$123)+3,DAY(AT$123))</f>
        <v>45179</v>
      </c>
      <c r="AU126" s="86">
        <f t="shared" si="3"/>
        <v>45179</v>
      </c>
      <c r="AY126" s="7">
        <v>2</v>
      </c>
      <c r="AZ126" s="7" t="s">
        <v>7</v>
      </c>
    </row>
    <row r="127" spans="20:56" s="7" customFormat="1" hidden="1" x14ac:dyDescent="0.25">
      <c r="T127" s="82"/>
      <c r="V127" s="7" t="s">
        <v>55</v>
      </c>
      <c r="Y127" s="7">
        <v>12</v>
      </c>
      <c r="Z127" s="7">
        <v>27500</v>
      </c>
      <c r="AA127" s="7">
        <v>28280</v>
      </c>
      <c r="AB127" s="7">
        <v>29130</v>
      </c>
      <c r="AD127" s="84"/>
      <c r="AE127" s="84"/>
      <c r="AF127" s="84"/>
      <c r="AJ127" s="90">
        <v>24</v>
      </c>
      <c r="AK127" s="83">
        <v>1</v>
      </c>
      <c r="AM127" s="81">
        <f t="shared" si="1"/>
        <v>45261</v>
      </c>
      <c r="AN127" s="89">
        <f t="shared" si="0"/>
        <v>45261</v>
      </c>
      <c r="AQ127" s="86">
        <f t="shared" si="2"/>
        <v>45231</v>
      </c>
      <c r="AS127" s="7">
        <v>5</v>
      </c>
      <c r="AT127" s="86">
        <f>DATE(YEAR(AT$123),MONTH(AT$123)+4,DAY(AT$123))</f>
        <v>45209</v>
      </c>
      <c r="AU127" s="86">
        <f t="shared" si="3"/>
        <v>45209</v>
      </c>
      <c r="AW127" s="7">
        <f>AL121</f>
        <v>21</v>
      </c>
      <c r="AZ127" s="8">
        <f>IF(AZ128=AZ126,2,1)</f>
        <v>2</v>
      </c>
    </row>
    <row r="128" spans="20:56" s="7" customFormat="1" hidden="1" x14ac:dyDescent="0.25">
      <c r="T128" s="82"/>
      <c r="V128" s="7" t="s">
        <v>56</v>
      </c>
      <c r="Y128" s="7">
        <v>13</v>
      </c>
      <c r="Z128" s="7">
        <v>28280</v>
      </c>
      <c r="AA128" s="7">
        <v>29130</v>
      </c>
      <c r="AB128" s="7">
        <v>29980</v>
      </c>
      <c r="AD128" s="84"/>
      <c r="AE128" s="84"/>
      <c r="AF128" s="84"/>
      <c r="AJ128" s="91">
        <f>J30</f>
        <v>10</v>
      </c>
      <c r="AK128" s="7">
        <f>AK127-1</f>
        <v>0</v>
      </c>
      <c r="AM128" s="81">
        <f t="shared" si="1"/>
        <v>45292</v>
      </c>
      <c r="AN128" s="89">
        <f t="shared" si="0"/>
        <v>45292</v>
      </c>
      <c r="AQ128" s="86">
        <f t="shared" si="2"/>
        <v>45261</v>
      </c>
      <c r="AS128" s="7">
        <v>6</v>
      </c>
      <c r="AT128" s="86">
        <f>DATE(YEAR(AT$123),MONTH(AT$123)+5,DAY(AT$123))</f>
        <v>45240</v>
      </c>
      <c r="AU128" s="86">
        <f t="shared" si="3"/>
        <v>45240</v>
      </c>
      <c r="AV128" s="7" t="s">
        <v>57</v>
      </c>
      <c r="AW128" s="7">
        <f>ROUND(AP130/AO119*AW127,0)</f>
        <v>49595</v>
      </c>
      <c r="AX128" s="7">
        <f>ROUND(AQ130/AO119*AW127,0)</f>
        <v>47033</v>
      </c>
      <c r="AZ128" s="7" t="str">
        <f>E10</f>
        <v>CPS</v>
      </c>
    </row>
    <row r="129" spans="20:63" s="7" customFormat="1" hidden="1" x14ac:dyDescent="0.25">
      <c r="T129" s="82"/>
      <c r="V129" s="7" t="s">
        <v>58</v>
      </c>
      <c r="Y129" s="7">
        <v>14</v>
      </c>
      <c r="Z129" s="7">
        <v>29130</v>
      </c>
      <c r="AA129" s="7">
        <v>29980</v>
      </c>
      <c r="AB129" s="7">
        <v>30830</v>
      </c>
      <c r="AD129" s="84"/>
      <c r="AE129" s="84"/>
      <c r="AF129" s="84"/>
      <c r="AI129" s="11"/>
      <c r="AJ129" s="11"/>
      <c r="AM129" s="81"/>
      <c r="AN129" s="89"/>
      <c r="AQ129" s="86">
        <f t="shared" si="2"/>
        <v>45292</v>
      </c>
      <c r="AS129" s="7">
        <v>7</v>
      </c>
      <c r="AT129" s="86">
        <f>DATE(YEAR(AT$123),MONTH(AT$123)+6,DAY(AT$123))</f>
        <v>45270</v>
      </c>
      <c r="AU129" s="86">
        <f t="shared" si="3"/>
        <v>45270</v>
      </c>
      <c r="AV129" s="7" t="s">
        <v>59</v>
      </c>
      <c r="AW129" s="7">
        <f>AP130</f>
        <v>70850</v>
      </c>
      <c r="AX129" s="7">
        <f>AQ130</f>
        <v>67190</v>
      </c>
      <c r="BI129" s="7">
        <f>AM117</f>
        <v>10</v>
      </c>
      <c r="BJ129" s="7">
        <v>1</v>
      </c>
      <c r="BK129" s="7">
        <v>2014</v>
      </c>
    </row>
    <row r="130" spans="20:63" s="7" customFormat="1" hidden="1" x14ac:dyDescent="0.25">
      <c r="T130" s="82"/>
      <c r="V130" s="7" t="s">
        <v>24</v>
      </c>
      <c r="Y130" s="7">
        <v>15</v>
      </c>
      <c r="Z130" s="7">
        <v>29980</v>
      </c>
      <c r="AA130" s="7">
        <v>30830</v>
      </c>
      <c r="AB130" s="7">
        <v>31750</v>
      </c>
      <c r="AD130" s="84"/>
      <c r="AE130" s="84"/>
      <c r="AF130" s="84"/>
      <c r="AJ130" s="11"/>
      <c r="AK130" s="11"/>
      <c r="AO130" s="86">
        <f>AM119</f>
        <v>45087</v>
      </c>
      <c r="AP130" s="7">
        <f>AI254</f>
        <v>70850</v>
      </c>
      <c r="AQ130" s="7">
        <f>X183</f>
        <v>67190</v>
      </c>
      <c r="AS130" s="7">
        <v>8</v>
      </c>
      <c r="AT130" s="86">
        <f>DATE(YEAR(AT$123),MONTH(AT$123)+7,DAY(AT$123))</f>
        <v>45301</v>
      </c>
      <c r="AU130" s="86">
        <f t="shared" si="3"/>
        <v>45301</v>
      </c>
      <c r="BI130" s="86">
        <f>DATE(BK129,BJ129,BI129)</f>
        <v>41649</v>
      </c>
      <c r="BJ130" s="7">
        <v>27</v>
      </c>
    </row>
    <row r="131" spans="20:63" s="7" customFormat="1" hidden="1" x14ac:dyDescent="0.25">
      <c r="T131" s="82"/>
      <c r="V131" s="7" t="s">
        <v>60</v>
      </c>
      <c r="Y131" s="7">
        <v>16</v>
      </c>
      <c r="Z131" s="7">
        <v>30830</v>
      </c>
      <c r="AA131" s="7">
        <v>31750</v>
      </c>
      <c r="AB131" s="7">
        <v>32670</v>
      </c>
      <c r="AD131" s="84"/>
      <c r="AE131" s="84"/>
      <c r="AF131" s="84"/>
      <c r="AJ131" s="11"/>
      <c r="AK131" s="11"/>
      <c r="AN131" s="7" t="str">
        <f>AN121</f>
        <v>10 - 30/06/2023</v>
      </c>
      <c r="AQ131" s="7" t="s">
        <v>61</v>
      </c>
      <c r="AR131" s="7" t="s">
        <v>33</v>
      </c>
      <c r="AS131" s="7" t="s">
        <v>31</v>
      </c>
      <c r="AT131" s="7" t="s">
        <v>62</v>
      </c>
      <c r="AU131" s="7" t="s">
        <v>63</v>
      </c>
      <c r="AZ131" s="7" t="s">
        <v>64</v>
      </c>
      <c r="BF131" s="7" t="s">
        <v>65</v>
      </c>
      <c r="BH131" s="7" t="s">
        <v>66</v>
      </c>
      <c r="BI131" s="7" t="s">
        <v>67</v>
      </c>
    </row>
    <row r="132" spans="20:63" s="7" customFormat="1" hidden="1" x14ac:dyDescent="0.25">
      <c r="T132" s="82"/>
      <c r="V132" s="7" t="s">
        <v>68</v>
      </c>
      <c r="Y132" s="7">
        <v>17</v>
      </c>
      <c r="Z132" s="7">
        <v>31750</v>
      </c>
      <c r="AA132" s="7">
        <v>32670</v>
      </c>
      <c r="AB132" s="7">
        <v>33590</v>
      </c>
      <c r="AD132" s="84"/>
      <c r="AE132" s="84"/>
      <c r="AF132" s="84"/>
      <c r="AJ132" s="11"/>
      <c r="AK132" s="160">
        <f>L31</f>
        <v>45148</v>
      </c>
      <c r="AL132" s="83">
        <f>J31</f>
        <v>20.02</v>
      </c>
      <c r="AM132" s="7">
        <v>1</v>
      </c>
      <c r="AN132" s="86">
        <f>IF(AU124&lt;=AP$120,AU124,"")</f>
        <v>45117</v>
      </c>
      <c r="AO132" s="86" t="str">
        <f>AU123</f>
        <v>10 - 30/06/2023</v>
      </c>
      <c r="AQ132" s="7">
        <f>IF(AI253=AH244,AW128,IF(AI253=AH242,AW128,IF(AI253=AH243,AP130)))</f>
        <v>49595</v>
      </c>
      <c r="AR132" s="7">
        <f>ROUND(AQ132*J$31/100,0)</f>
        <v>9929</v>
      </c>
      <c r="AS132" s="7">
        <f>ROUND(AQ132*AJ$128/100,0)</f>
        <v>4960</v>
      </c>
      <c r="AT132" s="7">
        <f>SUM(AQ132:AS132)</f>
        <v>64484</v>
      </c>
      <c r="AU132" s="7" t="str">
        <f>IF(AT132="",0,IF(AT132&gt;=20000,"200",IF(AT132&gt;=15000,"150","")))</f>
        <v>200</v>
      </c>
      <c r="AV132" s="7">
        <f>IF(AI253=AH244,AX128,IF(AI253=AH242,AX128,IF(AI253=AH243,AQ130)))</f>
        <v>47033</v>
      </c>
      <c r="AW132" s="7">
        <f>ROUND(AV132*J31/100,0)</f>
        <v>9416</v>
      </c>
      <c r="AX132" s="7">
        <f>ROUND(AV132*AJ$128/100,0)</f>
        <v>4703</v>
      </c>
      <c r="AY132" s="7">
        <f>SUM(AV132:AX132)</f>
        <v>61152</v>
      </c>
      <c r="AZ132" s="7" t="str">
        <f>IF(AY132="",0,IF(AY132&gt;=20000,"200",IF(AY132&gt;=15000,"150","")))</f>
        <v>200</v>
      </c>
      <c r="BA132" s="7">
        <f>AW128-AX128</f>
        <v>2562</v>
      </c>
      <c r="BB132" s="7">
        <f>AR132-AW132</f>
        <v>513</v>
      </c>
      <c r="BC132" s="7">
        <f>AS132-AX132</f>
        <v>257</v>
      </c>
      <c r="BD132" s="7">
        <f>AT132-AY132</f>
        <v>3332</v>
      </c>
      <c r="BE132" s="7">
        <f>AU132-AZ132</f>
        <v>0</v>
      </c>
      <c r="BF132" s="7">
        <f>BD132-BE132</f>
        <v>3332</v>
      </c>
      <c r="BH132" s="7">
        <f>IF(AO130&gt;=BI$130,ROUND(AQ132*BJ$130%,0),"")</f>
        <v>13391</v>
      </c>
      <c r="BI132" s="7">
        <f>IF(AO130&gt;=BI$130,ROUND(AV132*BJ$130%,0),"")</f>
        <v>12699</v>
      </c>
      <c r="BJ132" s="7">
        <f>J31</f>
        <v>20.02</v>
      </c>
    </row>
    <row r="133" spans="20:63" s="7" customFormat="1" hidden="1" x14ac:dyDescent="0.25">
      <c r="T133" s="82"/>
      <c r="V133" s="7" t="s">
        <v>69</v>
      </c>
      <c r="Y133" s="7">
        <v>18</v>
      </c>
      <c r="Z133" s="7">
        <v>32670</v>
      </c>
      <c r="AA133" s="7">
        <v>33590</v>
      </c>
      <c r="AB133" s="7">
        <v>34580</v>
      </c>
      <c r="AD133" s="84"/>
      <c r="AE133" s="84"/>
      <c r="AF133" s="84"/>
      <c r="AJ133" s="11"/>
      <c r="AK133" s="11"/>
      <c r="AM133" s="7">
        <v>2</v>
      </c>
      <c r="AN133" s="86">
        <f t="shared" ref="AN133:AN138" si="4">IF(AU125&lt;=AP$120,AU125,"")</f>
        <v>45148</v>
      </c>
      <c r="AO133" s="86">
        <f>AN132</f>
        <v>45117</v>
      </c>
      <c r="AQ133" s="7">
        <f>IF(AO133="","",IF(AO133=AU124,AP$130,""))</f>
        <v>70850</v>
      </c>
      <c r="AR133" s="7">
        <f>IF(AO133="","",IF(AN132=AK$132,ROUND(AQ133*AM$144%,0),ROUND(AQ133*AL132/100,0)))</f>
        <v>14184</v>
      </c>
      <c r="AS133" s="7">
        <f t="shared" ref="AS133:AS139" si="5">IF(AO133="","",ROUND(AQ133*AJ$128/100,0))</f>
        <v>7085</v>
      </c>
      <c r="AT133" s="7">
        <f t="shared" ref="AT133:AT139" si="6">IF(AO133="","",SUM(AQ133:AS133))</f>
        <v>92119</v>
      </c>
      <c r="AU133" s="7" t="str">
        <f t="shared" ref="AU133:AU139" si="7">IF(AT133="",0,IF(AT133&gt;=20000,"200",IF(AT133&gt;=15000,"150","")))</f>
        <v>200</v>
      </c>
      <c r="AV133" s="7">
        <f t="shared" ref="AV133:AV139" si="8">IF(AO133="","",IF(AO133=AU124,AQ$130,""))</f>
        <v>67190</v>
      </c>
      <c r="AW133" s="7">
        <f>IF(AO133="","",IF(AN132=AK$132,ROUND(AV133*AM$144%,0),ROUND(AV133*AL132/100,0)))</f>
        <v>13451</v>
      </c>
      <c r="AX133" s="7">
        <f t="shared" ref="AX133:AX139" si="9">IF(AO133="","",ROUND(AV133*AJ$128/100,0))</f>
        <v>6719</v>
      </c>
      <c r="AY133" s="7">
        <f t="shared" ref="AY133:AY139" si="10">IF(AO133="","",SUM(AV133:AX133))</f>
        <v>87360</v>
      </c>
      <c r="AZ133" s="7" t="str">
        <f t="shared" ref="AZ133:AZ139" si="11">IF(AY133="",0,IF(AY133&gt;=20000,"200",IF(AY133&gt;=15000,"150",IF(AY133&gt;=10000,"100","80"))))</f>
        <v>200</v>
      </c>
      <c r="BA133" s="7">
        <f t="shared" ref="BA133:BA139" si="12">IF(AO133="","",AQ133-AV133)</f>
        <v>3660</v>
      </c>
      <c r="BB133" s="7">
        <f t="shared" ref="BB133:BB139" si="13">IF(AO133="","",AR133-AW133)</f>
        <v>733</v>
      </c>
      <c r="BC133" s="7">
        <f t="shared" ref="BC133:BC139" si="14">IF(AO133="","",AS133-AX133)</f>
        <v>366</v>
      </c>
      <c r="BD133" s="7">
        <f t="shared" ref="BD133:BD139" si="15">IF(AO133="","",AT133-AY133)</f>
        <v>4759</v>
      </c>
      <c r="BE133" s="7">
        <f t="shared" ref="BE133:BE139" si="16">IF(AO133="","",AU133-AZ133)</f>
        <v>0</v>
      </c>
      <c r="BF133" s="7">
        <f t="shared" ref="BF133:BF139" si="17">IF(AO133="","",BD133-BE133)</f>
        <v>4759</v>
      </c>
      <c r="BH133" s="7">
        <f t="shared" ref="BH133:BH138" si="18">IF(AO133="","",IF(AO133&gt;=BI$130,ROUND(AQ133*BJ$130%,0),""))</f>
        <v>19130</v>
      </c>
      <c r="BI133" s="7">
        <f t="shared" ref="BI133:BI138" si="19">IF(AO133="","",IF(AO133&gt;=BI$130,ROUND(AV133*BJ$130%,0),""))</f>
        <v>18141</v>
      </c>
      <c r="BJ133" s="7">
        <f>IF(AO133="","",IF(AN132&gt;=AK$132,AM$144,AL$132))</f>
        <v>20.02</v>
      </c>
    </row>
    <row r="134" spans="20:63" s="7" customFormat="1" hidden="1" x14ac:dyDescent="0.25">
      <c r="T134" s="82"/>
      <c r="V134" s="7" t="s">
        <v>70</v>
      </c>
      <c r="Y134" s="7">
        <v>19</v>
      </c>
      <c r="Z134" s="7">
        <v>33590</v>
      </c>
      <c r="AA134" s="7">
        <v>34580</v>
      </c>
      <c r="AB134" s="7">
        <v>35570</v>
      </c>
      <c r="AD134" s="84"/>
      <c r="AE134" s="84"/>
      <c r="AF134" s="84"/>
      <c r="AJ134" s="11"/>
      <c r="AK134" s="83"/>
      <c r="AM134" s="7">
        <v>3</v>
      </c>
      <c r="AN134" s="86" t="str">
        <f t="shared" si="4"/>
        <v/>
      </c>
      <c r="AO134" s="86">
        <f t="shared" ref="AO134:AO139" si="20">AN133</f>
        <v>45148</v>
      </c>
      <c r="AQ134" s="7">
        <f t="shared" ref="AQ134:AQ139" si="21">IF(AO134="","",IF(AO134=AU125,AP$130,""))</f>
        <v>70850</v>
      </c>
      <c r="AR134" s="7">
        <f t="shared" ref="AR134:AR139" si="22">IF(AO134="","",IF(AN133=AK$132,ROUND(AQ134*AM$144%,0),AR133))</f>
        <v>16118</v>
      </c>
      <c r="AS134" s="7">
        <f t="shared" si="5"/>
        <v>7085</v>
      </c>
      <c r="AT134" s="7">
        <f t="shared" si="6"/>
        <v>94053</v>
      </c>
      <c r="AU134" s="7" t="str">
        <f t="shared" si="7"/>
        <v>200</v>
      </c>
      <c r="AV134" s="7">
        <f t="shared" si="8"/>
        <v>67190</v>
      </c>
      <c r="AW134" s="7">
        <f t="shared" ref="AW134:AW139" si="23">IF(AO134="","",IF(AN133=AK$132,ROUND(AV134*AM$144%,0),AW133))</f>
        <v>15286</v>
      </c>
      <c r="AX134" s="7">
        <f t="shared" si="9"/>
        <v>6719</v>
      </c>
      <c r="AY134" s="7">
        <f t="shared" si="10"/>
        <v>89195</v>
      </c>
      <c r="AZ134" s="7" t="str">
        <f t="shared" si="11"/>
        <v>200</v>
      </c>
      <c r="BA134" s="7">
        <f t="shared" si="12"/>
        <v>3660</v>
      </c>
      <c r="BB134" s="7">
        <f t="shared" si="13"/>
        <v>832</v>
      </c>
      <c r="BC134" s="7">
        <f t="shared" si="14"/>
        <v>366</v>
      </c>
      <c r="BD134" s="7">
        <f t="shared" si="15"/>
        <v>4858</v>
      </c>
      <c r="BE134" s="7">
        <f t="shared" si="16"/>
        <v>0</v>
      </c>
      <c r="BF134" s="7">
        <f t="shared" si="17"/>
        <v>4858</v>
      </c>
      <c r="BH134" s="7">
        <f t="shared" si="18"/>
        <v>19130</v>
      </c>
      <c r="BI134" s="7">
        <f t="shared" si="19"/>
        <v>18141</v>
      </c>
      <c r="BJ134" s="7">
        <f t="shared" ref="BJ134:BJ139" si="24">IF(AO134="","",IF(AN133&gt;=AK$132,AM$144,AL$132))</f>
        <v>22.75</v>
      </c>
    </row>
    <row r="135" spans="20:63" s="7" customFormat="1" hidden="1" x14ac:dyDescent="0.25">
      <c r="T135" s="82"/>
      <c r="V135" s="7" t="s">
        <v>71</v>
      </c>
      <c r="Y135" s="7">
        <v>20</v>
      </c>
      <c r="Z135" s="7">
        <v>34580</v>
      </c>
      <c r="AA135" s="7">
        <v>35570</v>
      </c>
      <c r="AB135" s="7">
        <v>36560</v>
      </c>
      <c r="AD135" s="84"/>
      <c r="AE135" s="84"/>
      <c r="AF135" s="84"/>
      <c r="AJ135" s="11"/>
      <c r="AM135" s="7">
        <v>4</v>
      </c>
      <c r="AN135" s="86" t="str">
        <f>IF(AU127&lt;=AP$120,AU127,"")</f>
        <v/>
      </c>
      <c r="AO135" s="86" t="str">
        <f t="shared" si="20"/>
        <v/>
      </c>
      <c r="AQ135" s="7" t="str">
        <f t="shared" si="21"/>
        <v/>
      </c>
      <c r="AR135" s="7" t="str">
        <f t="shared" si="22"/>
        <v/>
      </c>
      <c r="AS135" s="7" t="str">
        <f t="shared" si="5"/>
        <v/>
      </c>
      <c r="AT135" s="7" t="str">
        <f t="shared" si="6"/>
        <v/>
      </c>
      <c r="AU135" s="7">
        <f t="shared" si="7"/>
        <v>0</v>
      </c>
      <c r="AV135" s="7" t="str">
        <f t="shared" si="8"/>
        <v/>
      </c>
      <c r="AW135" s="7" t="str">
        <f t="shared" si="23"/>
        <v/>
      </c>
      <c r="AX135" s="7" t="str">
        <f t="shared" si="9"/>
        <v/>
      </c>
      <c r="AY135" s="7" t="str">
        <f t="shared" si="10"/>
        <v/>
      </c>
      <c r="AZ135" s="7">
        <f t="shared" si="11"/>
        <v>0</v>
      </c>
      <c r="BA135" s="7" t="str">
        <f t="shared" si="12"/>
        <v/>
      </c>
      <c r="BB135" s="7" t="str">
        <f t="shared" si="13"/>
        <v/>
      </c>
      <c r="BC135" s="7" t="str">
        <f t="shared" si="14"/>
        <v/>
      </c>
      <c r="BD135" s="7" t="str">
        <f t="shared" si="15"/>
        <v/>
      </c>
      <c r="BE135" s="7" t="str">
        <f t="shared" si="16"/>
        <v/>
      </c>
      <c r="BF135" s="7" t="str">
        <f t="shared" si="17"/>
        <v/>
      </c>
      <c r="BH135" s="7" t="str">
        <f t="shared" si="18"/>
        <v/>
      </c>
      <c r="BI135" s="7" t="str">
        <f t="shared" si="19"/>
        <v/>
      </c>
      <c r="BJ135" s="7" t="str">
        <f t="shared" si="24"/>
        <v/>
      </c>
    </row>
    <row r="136" spans="20:63" s="7" customFormat="1" hidden="1" x14ac:dyDescent="0.25">
      <c r="T136" s="82"/>
      <c r="V136" s="7" t="s">
        <v>72</v>
      </c>
      <c r="Y136" s="7">
        <v>21</v>
      </c>
      <c r="Z136" s="7">
        <v>35570</v>
      </c>
      <c r="AA136" s="7">
        <v>36560</v>
      </c>
      <c r="AB136" s="7">
        <v>37640</v>
      </c>
      <c r="AD136" s="84"/>
      <c r="AE136" s="84"/>
      <c r="AF136" s="84"/>
      <c r="AJ136" s="11"/>
      <c r="AM136" s="7">
        <v>5</v>
      </c>
      <c r="AN136" s="86" t="str">
        <f t="shared" si="4"/>
        <v/>
      </c>
      <c r="AO136" s="86" t="str">
        <f t="shared" si="20"/>
        <v/>
      </c>
      <c r="AQ136" s="7" t="str">
        <f t="shared" si="21"/>
        <v/>
      </c>
      <c r="AR136" s="7" t="str">
        <f t="shared" si="22"/>
        <v/>
      </c>
      <c r="AS136" s="7" t="str">
        <f t="shared" si="5"/>
        <v/>
      </c>
      <c r="AT136" s="7" t="str">
        <f t="shared" si="6"/>
        <v/>
      </c>
      <c r="AU136" s="7">
        <f t="shared" si="7"/>
        <v>0</v>
      </c>
      <c r="AV136" s="7" t="str">
        <f t="shared" si="8"/>
        <v/>
      </c>
      <c r="AW136" s="7" t="str">
        <f t="shared" si="23"/>
        <v/>
      </c>
      <c r="AX136" s="7" t="str">
        <f t="shared" si="9"/>
        <v/>
      </c>
      <c r="AY136" s="7" t="str">
        <f t="shared" si="10"/>
        <v/>
      </c>
      <c r="AZ136" s="7">
        <f t="shared" si="11"/>
        <v>0</v>
      </c>
      <c r="BA136" s="7" t="str">
        <f t="shared" si="12"/>
        <v/>
      </c>
      <c r="BB136" s="7" t="str">
        <f t="shared" si="13"/>
        <v/>
      </c>
      <c r="BC136" s="7" t="str">
        <f t="shared" si="14"/>
        <v/>
      </c>
      <c r="BD136" s="7" t="str">
        <f t="shared" si="15"/>
        <v/>
      </c>
      <c r="BE136" s="7" t="str">
        <f t="shared" si="16"/>
        <v/>
      </c>
      <c r="BF136" s="7" t="str">
        <f t="shared" si="17"/>
        <v/>
      </c>
      <c r="BH136" s="7" t="str">
        <f t="shared" si="18"/>
        <v/>
      </c>
      <c r="BI136" s="7" t="str">
        <f t="shared" si="19"/>
        <v/>
      </c>
      <c r="BJ136" s="7" t="str">
        <f t="shared" si="24"/>
        <v/>
      </c>
    </row>
    <row r="137" spans="20:63" s="7" customFormat="1" hidden="1" x14ac:dyDescent="0.25">
      <c r="T137" s="82"/>
      <c r="V137" s="7" t="s">
        <v>73</v>
      </c>
      <c r="Y137" s="7">
        <v>22</v>
      </c>
      <c r="Z137" s="7">
        <v>36560</v>
      </c>
      <c r="AA137" s="7">
        <v>37640</v>
      </c>
      <c r="AB137" s="7">
        <v>38720</v>
      </c>
      <c r="AD137" s="84"/>
      <c r="AE137" s="84"/>
      <c r="AF137" s="84"/>
      <c r="AJ137" s="11"/>
      <c r="AM137" s="7">
        <v>6</v>
      </c>
      <c r="AN137" s="86" t="str">
        <f t="shared" si="4"/>
        <v/>
      </c>
      <c r="AO137" s="86" t="str">
        <f t="shared" si="20"/>
        <v/>
      </c>
      <c r="AQ137" s="7" t="str">
        <f t="shared" si="21"/>
        <v/>
      </c>
      <c r="AR137" s="7" t="str">
        <f t="shared" si="22"/>
        <v/>
      </c>
      <c r="AS137" s="7" t="str">
        <f t="shared" si="5"/>
        <v/>
      </c>
      <c r="AT137" s="7" t="str">
        <f t="shared" si="6"/>
        <v/>
      </c>
      <c r="AU137" s="7">
        <f t="shared" si="7"/>
        <v>0</v>
      </c>
      <c r="AV137" s="7" t="str">
        <f t="shared" si="8"/>
        <v/>
      </c>
      <c r="AW137" s="7" t="str">
        <f t="shared" si="23"/>
        <v/>
      </c>
      <c r="AX137" s="7" t="str">
        <f t="shared" si="9"/>
        <v/>
      </c>
      <c r="AY137" s="7" t="str">
        <f t="shared" si="10"/>
        <v/>
      </c>
      <c r="AZ137" s="7">
        <f t="shared" si="11"/>
        <v>0</v>
      </c>
      <c r="BA137" s="7" t="str">
        <f t="shared" si="12"/>
        <v/>
      </c>
      <c r="BB137" s="7" t="str">
        <f t="shared" si="13"/>
        <v/>
      </c>
      <c r="BC137" s="7" t="str">
        <f t="shared" si="14"/>
        <v/>
      </c>
      <c r="BD137" s="7" t="str">
        <f t="shared" si="15"/>
        <v/>
      </c>
      <c r="BE137" s="7" t="str">
        <f t="shared" si="16"/>
        <v/>
      </c>
      <c r="BF137" s="7" t="str">
        <f t="shared" si="17"/>
        <v/>
      </c>
      <c r="BH137" s="7" t="str">
        <f t="shared" si="18"/>
        <v/>
      </c>
      <c r="BI137" s="7" t="str">
        <f t="shared" si="19"/>
        <v/>
      </c>
      <c r="BJ137" s="7" t="str">
        <f t="shared" si="24"/>
        <v/>
      </c>
    </row>
    <row r="138" spans="20:63" s="7" customFormat="1" hidden="1" x14ac:dyDescent="0.25">
      <c r="T138" s="82"/>
      <c r="V138" s="7" t="s">
        <v>74</v>
      </c>
      <c r="Y138" s="7">
        <v>23</v>
      </c>
      <c r="Z138" s="7">
        <v>37640</v>
      </c>
      <c r="AA138" s="7">
        <v>38720</v>
      </c>
      <c r="AB138" s="7">
        <v>39800</v>
      </c>
      <c r="AD138" s="84"/>
      <c r="AE138" s="84"/>
      <c r="AF138" s="84"/>
      <c r="AJ138" s="83">
        <v>1</v>
      </c>
      <c r="AM138" s="7">
        <v>7</v>
      </c>
      <c r="AN138" s="86" t="str">
        <f t="shared" si="4"/>
        <v/>
      </c>
      <c r="AO138" s="86" t="str">
        <f t="shared" si="20"/>
        <v/>
      </c>
      <c r="AQ138" s="7" t="str">
        <f t="shared" si="21"/>
        <v/>
      </c>
      <c r="AR138" s="7" t="str">
        <f t="shared" si="22"/>
        <v/>
      </c>
      <c r="AS138" s="7" t="str">
        <f t="shared" si="5"/>
        <v/>
      </c>
      <c r="AT138" s="7" t="str">
        <f t="shared" si="6"/>
        <v/>
      </c>
      <c r="AU138" s="7">
        <f t="shared" si="7"/>
        <v>0</v>
      </c>
      <c r="AV138" s="7" t="str">
        <f t="shared" si="8"/>
        <v/>
      </c>
      <c r="AW138" s="7" t="str">
        <f t="shared" si="23"/>
        <v/>
      </c>
      <c r="AX138" s="7" t="str">
        <f t="shared" si="9"/>
        <v/>
      </c>
      <c r="AY138" s="7" t="str">
        <f t="shared" si="10"/>
        <v/>
      </c>
      <c r="AZ138" s="7">
        <f t="shared" si="11"/>
        <v>0</v>
      </c>
      <c r="BA138" s="7" t="str">
        <f t="shared" si="12"/>
        <v/>
      </c>
      <c r="BB138" s="7" t="str">
        <f t="shared" si="13"/>
        <v/>
      </c>
      <c r="BC138" s="7" t="str">
        <f t="shared" si="14"/>
        <v/>
      </c>
      <c r="BD138" s="7" t="str">
        <f t="shared" si="15"/>
        <v/>
      </c>
      <c r="BE138" s="7" t="str">
        <f t="shared" si="16"/>
        <v/>
      </c>
      <c r="BF138" s="7" t="str">
        <f t="shared" si="17"/>
        <v/>
      </c>
      <c r="BH138" s="7" t="str">
        <f t="shared" si="18"/>
        <v/>
      </c>
      <c r="BI138" s="7" t="str">
        <f t="shared" si="19"/>
        <v/>
      </c>
      <c r="BJ138" s="7" t="str">
        <f t="shared" si="24"/>
        <v/>
      </c>
    </row>
    <row r="139" spans="20:63" s="7" customFormat="1" hidden="1" x14ac:dyDescent="0.25">
      <c r="T139" s="82"/>
      <c r="V139" s="7" t="s">
        <v>75</v>
      </c>
      <c r="Y139" s="7">
        <v>24</v>
      </c>
      <c r="Z139" s="7">
        <v>38720</v>
      </c>
      <c r="AA139" s="7">
        <v>39800</v>
      </c>
      <c r="AB139" s="7">
        <v>40970</v>
      </c>
      <c r="AD139" s="84"/>
      <c r="AE139" s="84"/>
      <c r="AF139" s="84"/>
      <c r="AH139" s="81"/>
      <c r="AJ139" s="7">
        <f>INT(AJ140/10)</f>
        <v>0</v>
      </c>
      <c r="AK139" s="7">
        <f>INT(AJ140)-(AJ139*10)</f>
        <v>8</v>
      </c>
      <c r="AM139" s="7">
        <v>8</v>
      </c>
      <c r="AN139" s="7" t="s">
        <v>76</v>
      </c>
      <c r="AO139" s="86" t="str">
        <f t="shared" si="20"/>
        <v/>
      </c>
      <c r="AQ139" s="7" t="str">
        <f t="shared" si="21"/>
        <v/>
      </c>
      <c r="AR139" s="7" t="str">
        <f t="shared" si="22"/>
        <v/>
      </c>
      <c r="AS139" s="7" t="str">
        <f t="shared" si="5"/>
        <v/>
      </c>
      <c r="AT139" s="7" t="str">
        <f t="shared" si="6"/>
        <v/>
      </c>
      <c r="AU139" s="7">
        <f t="shared" si="7"/>
        <v>0</v>
      </c>
      <c r="AV139" s="7" t="str">
        <f t="shared" si="8"/>
        <v/>
      </c>
      <c r="AW139" s="7" t="str">
        <f t="shared" si="23"/>
        <v/>
      </c>
      <c r="AX139" s="7" t="str">
        <f t="shared" si="9"/>
        <v/>
      </c>
      <c r="AY139" s="7" t="str">
        <f t="shared" si="10"/>
        <v/>
      </c>
      <c r="AZ139" s="7">
        <f t="shared" si="11"/>
        <v>0</v>
      </c>
      <c r="BA139" s="7" t="str">
        <f t="shared" si="12"/>
        <v/>
      </c>
      <c r="BB139" s="7" t="str">
        <f t="shared" si="13"/>
        <v/>
      </c>
      <c r="BC139" s="7" t="str">
        <f t="shared" si="14"/>
        <v/>
      </c>
      <c r="BD139" s="7" t="str">
        <f t="shared" si="15"/>
        <v/>
      </c>
      <c r="BE139" s="7" t="str">
        <f t="shared" si="16"/>
        <v/>
      </c>
      <c r="BF139" s="7" t="str">
        <f t="shared" si="17"/>
        <v/>
      </c>
      <c r="BJ139" s="7" t="str">
        <f t="shared" si="24"/>
        <v/>
      </c>
    </row>
    <row r="140" spans="20:63" s="7" customFormat="1" hidden="1" x14ac:dyDescent="0.25">
      <c r="T140" s="82"/>
      <c r="V140" s="7" t="s">
        <v>77</v>
      </c>
      <c r="Y140" s="7">
        <v>25</v>
      </c>
      <c r="Z140" s="7">
        <v>39800</v>
      </c>
      <c r="AA140" s="7">
        <v>40970</v>
      </c>
      <c r="AB140" s="7">
        <v>42140</v>
      </c>
      <c r="AD140" s="84"/>
      <c r="AE140" s="84"/>
      <c r="AF140" s="84"/>
      <c r="AH140" s="7" t="s">
        <v>78</v>
      </c>
      <c r="AI140" s="86">
        <f>J32</f>
        <v>45148</v>
      </c>
      <c r="AJ140" s="7">
        <f>MONTH(AI140)</f>
        <v>8</v>
      </c>
      <c r="AK140" s="7">
        <f>YEAR(AI140)</f>
        <v>2023</v>
      </c>
      <c r="AL140" s="7">
        <f>AK140-2000</f>
        <v>23</v>
      </c>
      <c r="AM140" s="7">
        <f>INT(AL140/10)</f>
        <v>2</v>
      </c>
      <c r="AN140" s="7">
        <f>INT(AL140)-(AM140*10)</f>
        <v>3</v>
      </c>
      <c r="AO140" s="86"/>
      <c r="BJ140" s="7" t="str">
        <f t="shared" ref="BJ140" si="25">IF(AO140="","",IF(AN139&lt;=AK$132,AM$144,AL$132))</f>
        <v/>
      </c>
    </row>
    <row r="141" spans="20:63" s="7" customFormat="1" hidden="1" x14ac:dyDescent="0.25">
      <c r="T141" s="82"/>
      <c r="V141" s="7" t="s">
        <v>79</v>
      </c>
      <c r="Y141" s="7">
        <v>26</v>
      </c>
      <c r="Z141" s="7">
        <v>40970</v>
      </c>
      <c r="AA141" s="7">
        <v>42140</v>
      </c>
      <c r="AB141" s="7">
        <v>43310</v>
      </c>
      <c r="AD141" s="84"/>
      <c r="AE141" s="84"/>
      <c r="AF141" s="84"/>
      <c r="AI141" s="83">
        <v>3</v>
      </c>
      <c r="AQ141" s="7">
        <f>SUBTOTAL(9,AQ132:AQ139)</f>
        <v>191295</v>
      </c>
      <c r="AR141" s="7">
        <f>SUBTOTAL(9,AR132:AR139)</f>
        <v>40231</v>
      </c>
      <c r="AS141" s="7">
        <f>SUBTOTAL(9,AS132:AS139)</f>
        <v>19130</v>
      </c>
      <c r="AT141" s="7">
        <f>SUBTOTAL(9,AT132:AT139)</f>
        <v>250656</v>
      </c>
      <c r="AU141" s="7">
        <f>AU132+AU133+AU134+AU135+AU136+AU137+AU138+AU139</f>
        <v>600</v>
      </c>
      <c r="AV141" s="7">
        <f>SUBTOTAL(9,AV132:AV139)</f>
        <v>181413</v>
      </c>
      <c r="AW141" s="7">
        <f>SUBTOTAL(9,AW132:AW139)</f>
        <v>38153</v>
      </c>
      <c r="AX141" s="7">
        <f>SUBTOTAL(9,AX132:AX139)</f>
        <v>18141</v>
      </c>
      <c r="AY141" s="7">
        <f>SUBTOTAL(9,AY132:AY139)</f>
        <v>237707</v>
      </c>
      <c r="AZ141" s="7">
        <f>AZ132+AZ133+AZ134+AZ135+AZ136+AZ137+AZ138+AZ139</f>
        <v>600</v>
      </c>
      <c r="BA141" s="7">
        <f t="shared" ref="BA141:BF141" si="26">SUBTOTAL(9,BA132:BA139)</f>
        <v>9882</v>
      </c>
      <c r="BB141" s="7">
        <f t="shared" si="26"/>
        <v>2078</v>
      </c>
      <c r="BC141" s="7">
        <f t="shared" si="26"/>
        <v>989</v>
      </c>
      <c r="BD141" s="7">
        <f t="shared" si="26"/>
        <v>12949</v>
      </c>
      <c r="BE141" s="7">
        <f t="shared" si="26"/>
        <v>0</v>
      </c>
      <c r="BF141" s="7">
        <f t="shared" si="26"/>
        <v>12949</v>
      </c>
    </row>
    <row r="142" spans="20:63" s="7" customFormat="1" hidden="1" x14ac:dyDescent="0.25">
      <c r="T142" s="82"/>
      <c r="V142" s="7" t="s">
        <v>80</v>
      </c>
      <c r="Y142" s="7">
        <v>27</v>
      </c>
      <c r="Z142" s="7">
        <v>42140</v>
      </c>
      <c r="AA142" s="7">
        <v>43310</v>
      </c>
      <c r="AB142" s="7">
        <v>44570</v>
      </c>
      <c r="AD142" s="84"/>
      <c r="AE142" s="84"/>
      <c r="AF142" s="84"/>
    </row>
    <row r="143" spans="20:63" s="7" customFormat="1" hidden="1" x14ac:dyDescent="0.25">
      <c r="T143" s="82"/>
      <c r="V143" s="7" t="s">
        <v>81</v>
      </c>
      <c r="Y143" s="7">
        <v>28</v>
      </c>
      <c r="Z143" s="7">
        <v>43310</v>
      </c>
      <c r="AA143" s="7">
        <v>44570</v>
      </c>
      <c r="AB143" s="7">
        <v>45830</v>
      </c>
      <c r="AD143" s="84"/>
      <c r="AE143" s="84"/>
      <c r="AF143" s="84"/>
      <c r="AK143" s="88" t="str">
        <f>F34</f>
        <v>B.Sc, B.Ed</v>
      </c>
      <c r="AR143" s="7" t="str">
        <f>AJ202</f>
        <v>Secondary Grade Teacher</v>
      </c>
    </row>
    <row r="144" spans="20:63" s="7" customFormat="1" hidden="1" x14ac:dyDescent="0.25">
      <c r="T144" s="82"/>
      <c r="V144" s="7" t="s">
        <v>82</v>
      </c>
      <c r="Y144" s="7">
        <v>29</v>
      </c>
      <c r="Z144" s="7">
        <v>44570</v>
      </c>
      <c r="AA144" s="7">
        <v>45830</v>
      </c>
      <c r="AB144" s="7">
        <v>47090</v>
      </c>
      <c r="AD144" s="84"/>
      <c r="AE144" s="84"/>
      <c r="AF144" s="84"/>
      <c r="AK144" s="7" t="str">
        <f>I14</f>
        <v>School Assistant (Bio.Science)</v>
      </c>
      <c r="AM144" s="7">
        <f>M31</f>
        <v>22.75</v>
      </c>
      <c r="AN144" s="83">
        <v>8</v>
      </c>
      <c r="AR144" s="7" t="str">
        <f>AJ203</f>
        <v>School Assistant (Bio.Science)</v>
      </c>
    </row>
    <row r="145" spans="20:47" s="7" customFormat="1" hidden="1" x14ac:dyDescent="0.25">
      <c r="T145" s="82"/>
      <c r="V145" s="7" t="s">
        <v>83</v>
      </c>
      <c r="Y145" s="7">
        <v>30</v>
      </c>
      <c r="Z145" s="7">
        <v>45830</v>
      </c>
      <c r="AA145" s="7">
        <v>47090</v>
      </c>
      <c r="AB145" s="7">
        <v>48440</v>
      </c>
      <c r="AD145" s="84"/>
      <c r="AE145" s="84"/>
      <c r="AF145" s="84"/>
      <c r="AN145" s="86" t="str">
        <f>VLOOKUP(AN144,AM132:AN139,2,FALSE)</f>
        <v>No Change</v>
      </c>
      <c r="AR145" s="7" t="str">
        <f>AJ200</f>
        <v>MP UP Schhol</v>
      </c>
    </row>
    <row r="146" spans="20:47" s="7" customFormat="1" hidden="1" x14ac:dyDescent="0.25">
      <c r="T146" s="82"/>
      <c r="V146" s="7" t="s">
        <v>84</v>
      </c>
      <c r="Y146" s="7">
        <v>31</v>
      </c>
      <c r="Z146" s="7">
        <v>47090</v>
      </c>
      <c r="AA146" s="7">
        <v>48440</v>
      </c>
      <c r="AB146" s="7">
        <v>49790</v>
      </c>
      <c r="AD146" s="84"/>
      <c r="AE146" s="84"/>
      <c r="AF146" s="84"/>
      <c r="AR146" s="7" t="str">
        <f>AJ201</f>
        <v>ZP High School</v>
      </c>
    </row>
    <row r="147" spans="20:47" s="7" customFormat="1" hidden="1" x14ac:dyDescent="0.25">
      <c r="T147" s="82"/>
      <c r="V147" s="7" t="s">
        <v>85</v>
      </c>
      <c r="Y147" s="7">
        <v>32</v>
      </c>
      <c r="Z147" s="7">
        <v>48440</v>
      </c>
      <c r="AA147" s="7">
        <v>49790</v>
      </c>
      <c r="AB147" s="7">
        <v>51140</v>
      </c>
      <c r="AD147" s="84"/>
      <c r="AE147" s="84"/>
      <c r="AF147" s="84"/>
      <c r="AM147" s="86"/>
      <c r="AR147" s="7" t="str">
        <f>AH245</f>
        <v>Promotion Date fixation</v>
      </c>
    </row>
    <row r="148" spans="20:47" s="7" customFormat="1" hidden="1" x14ac:dyDescent="0.25">
      <c r="T148" s="82"/>
      <c r="Y148" s="7">
        <v>33</v>
      </c>
      <c r="Z148" s="7">
        <v>49790</v>
      </c>
      <c r="AA148" s="7">
        <v>51140</v>
      </c>
      <c r="AB148" s="7">
        <v>52600</v>
      </c>
      <c r="AD148" s="84"/>
      <c r="AE148" s="84"/>
      <c r="AF148" s="84"/>
      <c r="AM148" s="92"/>
      <c r="AR148" s="7">
        <f>X183</f>
        <v>67190</v>
      </c>
    </row>
    <row r="149" spans="20:47" s="7" customFormat="1" hidden="1" x14ac:dyDescent="0.25">
      <c r="T149" s="82"/>
      <c r="Y149" s="7">
        <v>34</v>
      </c>
      <c r="Z149" s="7">
        <v>51140</v>
      </c>
      <c r="AA149" s="7">
        <v>52600</v>
      </c>
      <c r="AB149" s="7">
        <v>54060</v>
      </c>
      <c r="AD149" s="84"/>
      <c r="AE149" s="84"/>
      <c r="AF149" s="84"/>
      <c r="AM149" s="92"/>
      <c r="AR149" s="7" t="str">
        <f>AG212</f>
        <v>Feb</v>
      </c>
    </row>
    <row r="150" spans="20:47" s="7" customFormat="1" hidden="1" x14ac:dyDescent="0.25">
      <c r="T150" s="82"/>
      <c r="Y150" s="7">
        <v>35</v>
      </c>
      <c r="Z150" s="7">
        <v>52600</v>
      </c>
      <c r="AA150" s="7">
        <v>54060</v>
      </c>
      <c r="AB150" s="7">
        <v>55520</v>
      </c>
      <c r="AD150" s="84"/>
      <c r="AE150" s="84"/>
      <c r="AF150" s="84"/>
      <c r="AM150" s="92"/>
    </row>
    <row r="151" spans="20:47" s="7" customFormat="1" hidden="1" x14ac:dyDescent="0.25">
      <c r="T151" s="82"/>
      <c r="Y151" s="7">
        <v>36</v>
      </c>
      <c r="Z151" s="7">
        <v>54060</v>
      </c>
      <c r="AA151" s="7">
        <v>55520</v>
      </c>
      <c r="AB151" s="7">
        <v>57100</v>
      </c>
      <c r="AD151" s="84"/>
      <c r="AE151" s="84"/>
      <c r="AF151" s="84"/>
      <c r="AM151" s="92"/>
      <c r="AR151" s="7" t="str">
        <f>AK123</f>
        <v xml:space="preserve">44570- 127480 </v>
      </c>
    </row>
    <row r="152" spans="20:47" s="7" customFormat="1" hidden="1" x14ac:dyDescent="0.25">
      <c r="T152" s="82"/>
      <c r="Y152" s="7">
        <v>37</v>
      </c>
      <c r="Z152" s="7">
        <v>55520</v>
      </c>
      <c r="AA152" s="7">
        <v>57100</v>
      </c>
      <c r="AB152" s="7">
        <v>58680</v>
      </c>
      <c r="AD152" s="84"/>
      <c r="AE152" s="84"/>
      <c r="AF152" s="84"/>
      <c r="AM152" s="92"/>
      <c r="AR152" s="7" t="str">
        <f>AJ199</f>
        <v>Headmaster</v>
      </c>
    </row>
    <row r="153" spans="20:47" s="7" customFormat="1" hidden="1" x14ac:dyDescent="0.25">
      <c r="T153" s="82"/>
      <c r="Y153" s="7">
        <v>38</v>
      </c>
      <c r="Z153" s="7">
        <v>57100</v>
      </c>
      <c r="AA153" s="7">
        <v>58680</v>
      </c>
      <c r="AB153" s="7">
        <v>60260</v>
      </c>
      <c r="AD153" s="84"/>
      <c r="AE153" s="84"/>
      <c r="AF153" s="84"/>
      <c r="AM153" s="92"/>
      <c r="AR153" s="7">
        <f>AJ212</f>
        <v>0</v>
      </c>
    </row>
    <row r="154" spans="20:47" s="7" customFormat="1" hidden="1" x14ac:dyDescent="0.25">
      <c r="T154" s="82"/>
      <c r="Y154" s="7">
        <v>39</v>
      </c>
      <c r="Z154" s="7">
        <v>58680</v>
      </c>
      <c r="AA154" s="7">
        <v>60260</v>
      </c>
      <c r="AB154" s="7">
        <v>61960</v>
      </c>
      <c r="AD154" s="84"/>
      <c r="AE154" s="84"/>
      <c r="AF154" s="84"/>
      <c r="AM154" s="92"/>
    </row>
    <row r="155" spans="20:47" s="7" customFormat="1" hidden="1" x14ac:dyDescent="0.25">
      <c r="T155" s="82"/>
      <c r="Y155" s="7">
        <v>40</v>
      </c>
      <c r="Z155" s="7">
        <v>60260</v>
      </c>
      <c r="AA155" s="7">
        <v>61960</v>
      </c>
      <c r="AB155" s="7">
        <v>63660</v>
      </c>
      <c r="AD155" s="84"/>
      <c r="AE155" s="84"/>
      <c r="AF155" s="84"/>
      <c r="AI155" s="11" t="str">
        <f>IF(AI157=0," ",IF(AI157=1,"One Lakh",CONCATENATE(AI156," ",AI158)))</f>
        <v xml:space="preserve"> </v>
      </c>
      <c r="AJ155" s="11" t="str">
        <f>IF(AJ157=0," ",IF(AJ157=1,"One Thousand",CONCATENATE(AJ156," ",AJ158)))</f>
        <v xml:space="preserve"> </v>
      </c>
      <c r="AK155" s="11" t="str">
        <f>IF(AK157=0," ",IF(AK157=1,"One Hundred",CONCATENATE(AK156," ",AK158)))</f>
        <v xml:space="preserve"> </v>
      </c>
      <c r="AL155" s="93" t="str">
        <f>IF(AL157=0," ",IF(AND(AI157=0,AJ157=0,AK157=0),AL156,CONCATENATE("and"," ",AL156)))</f>
        <v xml:space="preserve"> </v>
      </c>
      <c r="AM155" s="92"/>
      <c r="AU155" s="7" t="str">
        <f>IF(DATA!F18=DATA!AH226,DATA!AZ209,DATA!AZ183)</f>
        <v>10/06/2023</v>
      </c>
    </row>
    <row r="156" spans="20:47" s="7" customFormat="1" hidden="1" x14ac:dyDescent="0.25">
      <c r="T156" s="82"/>
      <c r="Y156" s="7">
        <v>41</v>
      </c>
      <c r="Z156" s="7">
        <v>61960</v>
      </c>
      <c r="AA156" s="7">
        <v>63660</v>
      </c>
      <c r="AB156" s="7">
        <v>65360</v>
      </c>
      <c r="AD156" s="84"/>
      <c r="AE156" s="84"/>
      <c r="AF156" s="84"/>
      <c r="AI156" s="11" t="e">
        <f>HLOOKUP(AI157,AO164:EI165,2,TRUE)</f>
        <v>#N/A</v>
      </c>
      <c r="AJ156" s="11" t="e">
        <f>HLOOKUP(AJ157,AO164:EI165,2,TRUE)</f>
        <v>#N/A</v>
      </c>
      <c r="AK156" s="11" t="e">
        <f>HLOOKUP(AK157,AO164:EI165,2,TRUE)</f>
        <v>#N/A</v>
      </c>
      <c r="AL156" s="11" t="e">
        <f>HLOOKUP(AL157,AO164:EI165,2,TRUE)</f>
        <v>#N/A</v>
      </c>
      <c r="AM156" s="92"/>
    </row>
    <row r="157" spans="20:47" s="7" customFormat="1" hidden="1" x14ac:dyDescent="0.25">
      <c r="T157" s="82"/>
      <c r="Y157" s="7">
        <v>42</v>
      </c>
      <c r="Z157" s="7">
        <v>63660</v>
      </c>
      <c r="AA157" s="7">
        <v>65360</v>
      </c>
      <c r="AB157" s="7">
        <v>67190</v>
      </c>
      <c r="AD157" s="84"/>
      <c r="AE157" s="84"/>
      <c r="AF157" s="84"/>
      <c r="AI157" s="11">
        <f>INT(AI159/100000)</f>
        <v>0</v>
      </c>
      <c r="AJ157" s="11">
        <f>INT(AI159/1000)-(AI157*100)</f>
        <v>0</v>
      </c>
      <c r="AK157" s="11">
        <f>INT(AI159/100)-(AI157*1000)-(AJ157*10)</f>
        <v>0</v>
      </c>
      <c r="AL157" s="11">
        <f>AI159-(AI157*100000)-(AJ157*1000)-(AK157*100)</f>
        <v>0</v>
      </c>
      <c r="AM157" s="92"/>
    </row>
    <row r="158" spans="20:47" s="7" customFormat="1" hidden="1" x14ac:dyDescent="0.25">
      <c r="T158" s="82"/>
      <c r="Y158" s="7">
        <v>43</v>
      </c>
      <c r="Z158" s="7">
        <v>65360</v>
      </c>
      <c r="AA158" s="7">
        <v>67190</v>
      </c>
      <c r="AB158" s="7">
        <v>69020</v>
      </c>
      <c r="AD158" s="84"/>
      <c r="AE158" s="84"/>
      <c r="AF158" s="84"/>
      <c r="AI158" s="11" t="s">
        <v>86</v>
      </c>
      <c r="AJ158" s="11" t="s">
        <v>87</v>
      </c>
      <c r="AK158" s="11" t="s">
        <v>88</v>
      </c>
      <c r="AL158" s="11"/>
      <c r="AM158" s="11"/>
    </row>
    <row r="159" spans="20:47" s="7" customFormat="1" hidden="1" x14ac:dyDescent="0.25">
      <c r="T159" s="82"/>
      <c r="Y159" s="7">
        <v>44</v>
      </c>
      <c r="Z159" s="7">
        <v>67190</v>
      </c>
      <c r="AA159" s="7">
        <v>69020</v>
      </c>
      <c r="AB159" s="7">
        <v>70850</v>
      </c>
      <c r="AD159" s="84"/>
      <c r="AE159" s="84"/>
      <c r="AF159" s="84"/>
      <c r="AI159" s="11">
        <f>[1]Bill!AA13</f>
        <v>0</v>
      </c>
      <c r="AJ159" s="11" t="str">
        <f>IF(AI159=0,"Zero",CONCATENATE(AI155," ",AJ155," ",AK155," ",AL155,"  rupees only"))</f>
        <v>Zero</v>
      </c>
      <c r="AK159" s="11"/>
      <c r="AL159" s="11"/>
      <c r="AM159" s="11"/>
    </row>
    <row r="160" spans="20:47" s="7" customFormat="1" hidden="1" x14ac:dyDescent="0.25">
      <c r="T160" s="82"/>
      <c r="Y160" s="7">
        <v>45</v>
      </c>
      <c r="Z160" s="7">
        <v>69020</v>
      </c>
      <c r="AA160" s="7">
        <v>70850</v>
      </c>
      <c r="AB160" s="7">
        <v>72810</v>
      </c>
      <c r="AD160" s="84"/>
      <c r="AE160" s="84"/>
      <c r="AF160" s="84"/>
      <c r="AJ160" s="7" t="str">
        <f>CONCATENATE(AJ159," rupees only")</f>
        <v>Zero rupees only</v>
      </c>
    </row>
    <row r="161" spans="20:139" s="7" customFormat="1" hidden="1" x14ac:dyDescent="0.25">
      <c r="T161" s="82"/>
      <c r="Y161" s="7">
        <v>46</v>
      </c>
      <c r="Z161" s="7">
        <v>70850</v>
      </c>
      <c r="AA161" s="7">
        <v>72810</v>
      </c>
      <c r="AB161" s="7">
        <v>74770</v>
      </c>
      <c r="AD161" s="84"/>
      <c r="AE161" s="84"/>
      <c r="AF161" s="84"/>
    </row>
    <row r="162" spans="20:139" s="7" customFormat="1" hidden="1" x14ac:dyDescent="0.25">
      <c r="T162" s="82"/>
      <c r="Y162" s="7">
        <v>47</v>
      </c>
      <c r="Z162" s="7">
        <v>72810</v>
      </c>
      <c r="AA162" s="7">
        <v>74770</v>
      </c>
      <c r="AB162" s="7">
        <v>76730</v>
      </c>
      <c r="AD162" s="84"/>
      <c r="AE162" s="84"/>
      <c r="AF162" s="84"/>
    </row>
    <row r="163" spans="20:139" s="7" customFormat="1" hidden="1" x14ac:dyDescent="0.25">
      <c r="T163" s="82"/>
      <c r="Y163" s="7">
        <v>48</v>
      </c>
      <c r="Z163" s="7">
        <v>74770</v>
      </c>
      <c r="AA163" s="7">
        <v>76730</v>
      </c>
      <c r="AB163" s="7">
        <v>78820</v>
      </c>
      <c r="AD163" s="84"/>
      <c r="AE163" s="84"/>
      <c r="AF163" s="84"/>
    </row>
    <row r="164" spans="20:139" s="7" customFormat="1" hidden="1" x14ac:dyDescent="0.25">
      <c r="T164" s="82"/>
      <c r="Y164" s="7">
        <v>49</v>
      </c>
      <c r="Z164" s="7">
        <v>76730</v>
      </c>
      <c r="AA164" s="7">
        <v>78820</v>
      </c>
      <c r="AB164" s="7">
        <v>80910</v>
      </c>
      <c r="AD164" s="84"/>
      <c r="AE164" s="84"/>
      <c r="AF164" s="84"/>
      <c r="AI164" s="11" t="str">
        <f>IF(AI166=0," ",IF(AI166=1,"One Lakh",CONCATENATE(AI165," ",AI167)))</f>
        <v xml:space="preserve"> </v>
      </c>
      <c r="AJ164" s="11" t="str">
        <f>IF(AJ166=0," ",IF(AJ166=1,"One Thousand",CONCATENATE(AJ165," ",AJ167)))</f>
        <v>Eleven Thousands</v>
      </c>
      <c r="AK164" s="11" t="str">
        <f>IF(AK166=0," ",IF(AK166=1,"One Hundred",CONCATENATE(AK165," ",AK167)))</f>
        <v>Seven Hundred</v>
      </c>
      <c r="AL164" s="93" t="str">
        <f>IF(AL166=0," ",IF(AND(AI166=0,AJ166=0,AK166=0),AL165,CONCATENATE("and"," ",AL165)))</f>
        <v>and Fifty Three</v>
      </c>
      <c r="AM164" s="11"/>
      <c r="AN164" s="11"/>
      <c r="AO164" s="11">
        <v>1</v>
      </c>
      <c r="AP164" s="11">
        <v>2</v>
      </c>
      <c r="AQ164" s="11">
        <v>3</v>
      </c>
      <c r="AR164" s="11">
        <v>4</v>
      </c>
      <c r="AS164" s="11">
        <v>5</v>
      </c>
      <c r="AT164" s="11">
        <v>6</v>
      </c>
      <c r="AU164" s="11">
        <v>7</v>
      </c>
      <c r="AV164" s="11">
        <v>8</v>
      </c>
      <c r="AW164" s="11">
        <v>9</v>
      </c>
      <c r="AX164" s="11">
        <v>10</v>
      </c>
      <c r="AY164" s="11">
        <v>11</v>
      </c>
      <c r="AZ164" s="11">
        <v>12</v>
      </c>
      <c r="BA164" s="11">
        <v>13</v>
      </c>
      <c r="BB164" s="11">
        <v>14</v>
      </c>
      <c r="BC164" s="11">
        <v>15</v>
      </c>
      <c r="BD164" s="11">
        <v>16</v>
      </c>
      <c r="BE164" s="11">
        <v>17</v>
      </c>
      <c r="BF164" s="11">
        <v>18</v>
      </c>
      <c r="BG164" s="11">
        <v>19</v>
      </c>
      <c r="BH164" s="11">
        <v>20</v>
      </c>
      <c r="BI164" s="11">
        <v>21</v>
      </c>
      <c r="BJ164" s="11">
        <v>22</v>
      </c>
      <c r="BK164" s="11">
        <v>23</v>
      </c>
      <c r="BL164" s="11">
        <v>24</v>
      </c>
      <c r="BM164" s="11">
        <v>25</v>
      </c>
      <c r="BN164" s="11">
        <v>26</v>
      </c>
      <c r="BO164" s="11">
        <v>27</v>
      </c>
      <c r="BP164" s="11">
        <v>28</v>
      </c>
      <c r="BQ164" s="11">
        <v>29</v>
      </c>
      <c r="BR164" s="11">
        <v>30</v>
      </c>
      <c r="BS164" s="11">
        <v>31</v>
      </c>
      <c r="BT164" s="11">
        <v>32</v>
      </c>
      <c r="BU164" s="11">
        <v>33</v>
      </c>
      <c r="BV164" s="11">
        <v>34</v>
      </c>
      <c r="BW164" s="11">
        <v>35</v>
      </c>
      <c r="BX164" s="11">
        <v>36</v>
      </c>
      <c r="BY164" s="11">
        <v>37</v>
      </c>
      <c r="BZ164" s="11">
        <v>38</v>
      </c>
      <c r="CA164" s="11">
        <v>39</v>
      </c>
      <c r="CB164" s="11">
        <v>40</v>
      </c>
      <c r="CC164" s="11">
        <v>41</v>
      </c>
      <c r="CD164" s="11">
        <v>42</v>
      </c>
      <c r="CE164" s="11">
        <v>43</v>
      </c>
      <c r="CF164" s="11">
        <v>44</v>
      </c>
      <c r="CG164" s="11">
        <v>45</v>
      </c>
      <c r="CH164" s="11">
        <v>46</v>
      </c>
      <c r="CI164" s="11">
        <v>47</v>
      </c>
      <c r="CJ164" s="11">
        <v>48</v>
      </c>
      <c r="CK164" s="11">
        <v>49</v>
      </c>
      <c r="CL164" s="11">
        <v>50</v>
      </c>
      <c r="CM164" s="11">
        <v>51</v>
      </c>
      <c r="CN164" s="11">
        <v>52</v>
      </c>
      <c r="CO164" s="11">
        <v>53</v>
      </c>
      <c r="CP164" s="11">
        <v>54</v>
      </c>
      <c r="CQ164" s="11">
        <v>55</v>
      </c>
      <c r="CR164" s="11">
        <v>56</v>
      </c>
      <c r="CS164" s="11">
        <v>57</v>
      </c>
      <c r="CT164" s="11">
        <v>58</v>
      </c>
      <c r="CU164" s="11">
        <v>59</v>
      </c>
      <c r="CV164" s="11">
        <v>60</v>
      </c>
      <c r="CW164" s="11">
        <v>61</v>
      </c>
      <c r="CX164" s="11">
        <v>62</v>
      </c>
      <c r="CY164" s="11">
        <v>63</v>
      </c>
      <c r="CZ164" s="11">
        <v>64</v>
      </c>
      <c r="DA164" s="11">
        <v>65</v>
      </c>
      <c r="DB164" s="11">
        <v>66</v>
      </c>
      <c r="DC164" s="11">
        <v>67</v>
      </c>
      <c r="DD164" s="11">
        <v>68</v>
      </c>
      <c r="DE164" s="11">
        <v>69</v>
      </c>
      <c r="DF164" s="11">
        <v>70</v>
      </c>
      <c r="DG164" s="11">
        <v>71</v>
      </c>
      <c r="DH164" s="11">
        <v>72</v>
      </c>
      <c r="DI164" s="11">
        <v>73</v>
      </c>
      <c r="DJ164" s="11">
        <v>74</v>
      </c>
      <c r="DK164" s="11">
        <v>75</v>
      </c>
      <c r="DL164" s="11">
        <v>76</v>
      </c>
      <c r="DM164" s="11">
        <v>77</v>
      </c>
      <c r="DN164" s="11">
        <v>78</v>
      </c>
      <c r="DO164" s="11">
        <v>79</v>
      </c>
      <c r="DP164" s="11">
        <v>80</v>
      </c>
      <c r="DQ164" s="11">
        <v>81</v>
      </c>
      <c r="DR164" s="11">
        <v>82</v>
      </c>
      <c r="DS164" s="11">
        <v>83</v>
      </c>
      <c r="DT164" s="11">
        <v>84</v>
      </c>
      <c r="DU164" s="11">
        <v>85</v>
      </c>
      <c r="DV164" s="11">
        <v>86</v>
      </c>
      <c r="DW164" s="11">
        <v>87</v>
      </c>
      <c r="DX164" s="11">
        <v>88</v>
      </c>
      <c r="DY164" s="11">
        <v>89</v>
      </c>
      <c r="DZ164" s="11">
        <v>90</v>
      </c>
      <c r="EA164" s="11">
        <v>91</v>
      </c>
      <c r="EB164" s="11">
        <v>92</v>
      </c>
      <c r="EC164" s="11">
        <v>93</v>
      </c>
      <c r="ED164" s="11">
        <v>94</v>
      </c>
      <c r="EE164" s="11">
        <v>95</v>
      </c>
      <c r="EF164" s="11">
        <v>96</v>
      </c>
      <c r="EG164" s="11">
        <v>97</v>
      </c>
      <c r="EH164" s="11">
        <v>98</v>
      </c>
      <c r="EI164" s="11">
        <v>99</v>
      </c>
    </row>
    <row r="165" spans="20:139" s="7" customFormat="1" hidden="1" x14ac:dyDescent="0.25">
      <c r="T165" s="82"/>
      <c r="Y165" s="7">
        <v>50</v>
      </c>
      <c r="Z165" s="7">
        <v>78820</v>
      </c>
      <c r="AA165" s="7">
        <v>80910</v>
      </c>
      <c r="AB165" s="7">
        <v>83000</v>
      </c>
      <c r="AD165" s="84"/>
      <c r="AE165" s="84"/>
      <c r="AF165" s="84"/>
      <c r="AI165" s="11" t="e">
        <f>HLOOKUP(AI166,AO164:EI165,2,TRUE)</f>
        <v>#N/A</v>
      </c>
      <c r="AJ165" s="11" t="str">
        <f>HLOOKUP(AJ166,AO164:EI165,2,TRUE)</f>
        <v>Eleven</v>
      </c>
      <c r="AK165" s="11" t="str">
        <f>HLOOKUP(AK166,AO164:EI165,2,TRUE)</f>
        <v>Seven</v>
      </c>
      <c r="AL165" s="11" t="str">
        <f>HLOOKUP(AL166,AO164:EI165,2,TRUE)</f>
        <v>Fifty Three</v>
      </c>
      <c r="AM165" s="11"/>
      <c r="AN165" s="11"/>
      <c r="AO165" s="11" t="s">
        <v>89</v>
      </c>
      <c r="AP165" s="11" t="s">
        <v>90</v>
      </c>
      <c r="AQ165" s="11" t="s">
        <v>91</v>
      </c>
      <c r="AR165" s="11" t="s">
        <v>92</v>
      </c>
      <c r="AS165" s="11" t="s">
        <v>93</v>
      </c>
      <c r="AT165" s="11" t="s">
        <v>94</v>
      </c>
      <c r="AU165" s="11" t="s">
        <v>95</v>
      </c>
      <c r="AV165" s="11" t="s">
        <v>96</v>
      </c>
      <c r="AW165" s="11" t="s">
        <v>97</v>
      </c>
      <c r="AX165" s="11" t="s">
        <v>98</v>
      </c>
      <c r="AY165" s="11" t="s">
        <v>99</v>
      </c>
      <c r="AZ165" s="11" t="s">
        <v>100</v>
      </c>
      <c r="BA165" s="11" t="s">
        <v>101</v>
      </c>
      <c r="BB165" s="11" t="s">
        <v>102</v>
      </c>
      <c r="BC165" s="11" t="s">
        <v>103</v>
      </c>
      <c r="BD165" s="11" t="s">
        <v>104</v>
      </c>
      <c r="BE165" s="11" t="s">
        <v>105</v>
      </c>
      <c r="BF165" s="11" t="s">
        <v>106</v>
      </c>
      <c r="BG165" s="11" t="s">
        <v>107</v>
      </c>
      <c r="BH165" s="11" t="s">
        <v>108</v>
      </c>
      <c r="BI165" s="11" t="s">
        <v>109</v>
      </c>
      <c r="BJ165" s="11" t="s">
        <v>110</v>
      </c>
      <c r="BK165" s="11" t="s">
        <v>111</v>
      </c>
      <c r="BL165" s="11" t="s">
        <v>112</v>
      </c>
      <c r="BM165" s="11" t="s">
        <v>113</v>
      </c>
      <c r="BN165" s="11" t="s">
        <v>114</v>
      </c>
      <c r="BO165" s="11" t="s">
        <v>115</v>
      </c>
      <c r="BP165" s="11" t="s">
        <v>116</v>
      </c>
      <c r="BQ165" s="11" t="s">
        <v>117</v>
      </c>
      <c r="BR165" s="11" t="s">
        <v>118</v>
      </c>
      <c r="BS165" s="11" t="s">
        <v>119</v>
      </c>
      <c r="BT165" s="11" t="s">
        <v>120</v>
      </c>
      <c r="BU165" s="11" t="s">
        <v>121</v>
      </c>
      <c r="BV165" s="11" t="s">
        <v>122</v>
      </c>
      <c r="BW165" s="11" t="s">
        <v>123</v>
      </c>
      <c r="BX165" s="11" t="s">
        <v>124</v>
      </c>
      <c r="BY165" s="11" t="s">
        <v>125</v>
      </c>
      <c r="BZ165" s="11" t="s">
        <v>126</v>
      </c>
      <c r="CA165" s="11" t="s">
        <v>127</v>
      </c>
      <c r="CB165" s="11" t="s">
        <v>128</v>
      </c>
      <c r="CC165" s="11" t="s">
        <v>129</v>
      </c>
      <c r="CD165" s="11" t="s">
        <v>130</v>
      </c>
      <c r="CE165" s="11" t="s">
        <v>131</v>
      </c>
      <c r="CF165" s="11" t="s">
        <v>132</v>
      </c>
      <c r="CG165" s="11" t="s">
        <v>133</v>
      </c>
      <c r="CH165" s="11" t="s">
        <v>134</v>
      </c>
      <c r="CI165" s="11" t="s">
        <v>135</v>
      </c>
      <c r="CJ165" s="11" t="s">
        <v>136</v>
      </c>
      <c r="CK165" s="11" t="s">
        <v>137</v>
      </c>
      <c r="CL165" s="11" t="s">
        <v>138</v>
      </c>
      <c r="CM165" s="11" t="s">
        <v>139</v>
      </c>
      <c r="CN165" s="11" t="s">
        <v>140</v>
      </c>
      <c r="CO165" s="11" t="s">
        <v>141</v>
      </c>
      <c r="CP165" s="11" t="s">
        <v>142</v>
      </c>
      <c r="CQ165" s="11" t="s">
        <v>143</v>
      </c>
      <c r="CR165" s="11" t="s">
        <v>144</v>
      </c>
      <c r="CS165" s="11" t="s">
        <v>145</v>
      </c>
      <c r="CT165" s="11" t="s">
        <v>146</v>
      </c>
      <c r="CU165" s="11" t="s">
        <v>147</v>
      </c>
      <c r="CV165" s="11" t="s">
        <v>148</v>
      </c>
      <c r="CW165" s="11" t="s">
        <v>149</v>
      </c>
      <c r="CX165" s="11" t="s">
        <v>150</v>
      </c>
      <c r="CY165" s="11" t="s">
        <v>151</v>
      </c>
      <c r="CZ165" s="11" t="s">
        <v>152</v>
      </c>
      <c r="DA165" s="11" t="s">
        <v>153</v>
      </c>
      <c r="DB165" s="11" t="s">
        <v>154</v>
      </c>
      <c r="DC165" s="11" t="s">
        <v>155</v>
      </c>
      <c r="DD165" s="11" t="s">
        <v>156</v>
      </c>
      <c r="DE165" s="11" t="s">
        <v>157</v>
      </c>
      <c r="DF165" s="11" t="s">
        <v>158</v>
      </c>
      <c r="DG165" s="11" t="s">
        <v>159</v>
      </c>
      <c r="DH165" s="11" t="s">
        <v>160</v>
      </c>
      <c r="DI165" s="11" t="s">
        <v>161</v>
      </c>
      <c r="DJ165" s="11" t="s">
        <v>162</v>
      </c>
      <c r="DK165" s="11" t="s">
        <v>163</v>
      </c>
      <c r="DL165" s="11" t="s">
        <v>164</v>
      </c>
      <c r="DM165" s="11" t="s">
        <v>165</v>
      </c>
      <c r="DN165" s="11" t="s">
        <v>166</v>
      </c>
      <c r="DO165" s="11" t="s">
        <v>167</v>
      </c>
      <c r="DP165" s="11" t="s">
        <v>168</v>
      </c>
      <c r="DQ165" s="11" t="s">
        <v>169</v>
      </c>
      <c r="DR165" s="11" t="s">
        <v>170</v>
      </c>
      <c r="DS165" s="11" t="s">
        <v>171</v>
      </c>
      <c r="DT165" s="11" t="s">
        <v>172</v>
      </c>
      <c r="DU165" s="11" t="s">
        <v>173</v>
      </c>
      <c r="DV165" s="11" t="s">
        <v>174</v>
      </c>
      <c r="DW165" s="11" t="s">
        <v>175</v>
      </c>
      <c r="DX165" s="11" t="s">
        <v>176</v>
      </c>
      <c r="DY165" s="11" t="s">
        <v>177</v>
      </c>
      <c r="DZ165" s="11" t="s">
        <v>178</v>
      </c>
      <c r="EA165" s="11" t="s">
        <v>179</v>
      </c>
      <c r="EB165" s="11" t="s">
        <v>180</v>
      </c>
      <c r="EC165" s="11" t="s">
        <v>181</v>
      </c>
      <c r="ED165" s="11" t="s">
        <v>182</v>
      </c>
      <c r="EE165" s="11" t="s">
        <v>183</v>
      </c>
      <c r="EF165" s="11" t="s">
        <v>184</v>
      </c>
      <c r="EG165" s="11" t="s">
        <v>185</v>
      </c>
      <c r="EH165" s="11" t="s">
        <v>186</v>
      </c>
      <c r="EI165" s="11" t="s">
        <v>187</v>
      </c>
    </row>
    <row r="166" spans="20:139" s="7" customFormat="1" hidden="1" x14ac:dyDescent="0.25">
      <c r="T166" s="82"/>
      <c r="Y166" s="7">
        <v>51</v>
      </c>
      <c r="Z166" s="7">
        <v>80910</v>
      </c>
      <c r="AA166" s="7">
        <v>83000</v>
      </c>
      <c r="AB166" s="7">
        <v>85240</v>
      </c>
      <c r="AD166" s="84"/>
      <c r="AE166" s="84"/>
      <c r="AF166" s="84"/>
      <c r="AI166" s="11">
        <f>INT(AI168/100000)</f>
        <v>0</v>
      </c>
      <c r="AJ166" s="11">
        <f>INT(AI168/1000)-(AI166*100)</f>
        <v>11</v>
      </c>
      <c r="AK166" s="11">
        <f>INT(AI168/100)-(AI166*1000)-(AJ166*10)</f>
        <v>7</v>
      </c>
      <c r="AL166" s="11">
        <f>AI168-(AI166*100000)-(AJ166*1000)-(AK166*100)</f>
        <v>53</v>
      </c>
      <c r="AM166" s="11"/>
      <c r="AN166" s="11"/>
    </row>
    <row r="167" spans="20:139" s="7" customFormat="1" hidden="1" x14ac:dyDescent="0.25">
      <c r="T167" s="82"/>
      <c r="Y167" s="7">
        <v>52</v>
      </c>
      <c r="Z167" s="7">
        <v>83000</v>
      </c>
      <c r="AA167" s="7">
        <v>85240</v>
      </c>
      <c r="AB167" s="7">
        <v>87480</v>
      </c>
      <c r="AD167" s="84"/>
      <c r="AE167" s="84"/>
      <c r="AF167" s="84"/>
      <c r="AI167" s="11" t="s">
        <v>86</v>
      </c>
      <c r="AJ167" s="11" t="s">
        <v>87</v>
      </c>
      <c r="AK167" s="11" t="s">
        <v>88</v>
      </c>
      <c r="AL167" s="11"/>
      <c r="AM167" s="11"/>
      <c r="AN167" s="11"/>
    </row>
    <row r="168" spans="20:139" s="7" customFormat="1" hidden="1" x14ac:dyDescent="0.25">
      <c r="T168" s="82"/>
      <c r="Y168" s="7">
        <v>53</v>
      </c>
      <c r="Z168" s="7">
        <v>85240</v>
      </c>
      <c r="AA168" s="7">
        <v>87480</v>
      </c>
      <c r="AB168" s="7">
        <v>89720</v>
      </c>
      <c r="AD168" s="84"/>
      <c r="AE168" s="84"/>
      <c r="AF168" s="84"/>
      <c r="AI168" s="11">
        <f>Bill!Q13</f>
        <v>11753</v>
      </c>
      <c r="AJ168" s="11" t="str">
        <f>IF(AI168=0,"Zero",CONCATENATE(AI164," ",AJ164," ",AK164," ",AL164,"  rupees only"))</f>
        <v xml:space="preserve">  Eleven Thousands Seven Hundred and Fifty Three  rupees only</v>
      </c>
      <c r="AK168" s="11"/>
      <c r="AL168" s="11"/>
      <c r="AM168" s="11"/>
      <c r="AN168" s="11"/>
    </row>
    <row r="169" spans="20:139" s="7" customFormat="1" hidden="1" x14ac:dyDescent="0.25">
      <c r="T169" s="82"/>
      <c r="Y169" s="7">
        <v>54</v>
      </c>
      <c r="Z169" s="7">
        <v>87480</v>
      </c>
      <c r="AA169" s="7">
        <v>89720</v>
      </c>
      <c r="AB169" s="7">
        <v>92110</v>
      </c>
      <c r="AD169" s="84"/>
      <c r="AE169" s="84"/>
      <c r="AF169" s="84"/>
    </row>
    <row r="170" spans="20:139" s="7" customFormat="1" hidden="1" x14ac:dyDescent="0.25">
      <c r="T170" s="82"/>
      <c r="Y170" s="7">
        <v>55</v>
      </c>
      <c r="Z170" s="7">
        <v>89720</v>
      </c>
      <c r="AA170" s="7">
        <v>92110</v>
      </c>
      <c r="AB170" s="7">
        <v>94500</v>
      </c>
      <c r="AD170" s="84"/>
      <c r="AE170" s="84"/>
      <c r="AF170" s="84"/>
      <c r="AI170" s="11" t="str">
        <f>IF(AI172=0," ",IF(AI172=1,"One Lakh",CONCATENATE(AI171," ",AI173)))</f>
        <v xml:space="preserve"> </v>
      </c>
      <c r="AJ170" s="11" t="str">
        <f>IF(AJ172=0," ",IF(AJ172=1,"One Thousand",CONCATENATE(AJ171," ",AJ173)))</f>
        <v>Eleven Thousands</v>
      </c>
      <c r="AK170" s="11" t="str">
        <f>IF(AK172=0," ",IF(AK172=1,"One Hundred",CONCATENATE(AK171," ",AK173)))</f>
        <v>Seven Hundred</v>
      </c>
      <c r="AL170" s="93" t="str">
        <f>IF(AL172=0," ",IF(AND(AI172=0,AJ172=0,AK172=0),AL171,CONCATENATE("and"," ",AL171)))</f>
        <v>and Fifty Four</v>
      </c>
      <c r="AM170" s="11"/>
    </row>
    <row r="171" spans="20:139" s="7" customFormat="1" hidden="1" x14ac:dyDescent="0.25">
      <c r="T171" s="82"/>
      <c r="Y171" s="7">
        <v>56</v>
      </c>
      <c r="Z171" s="7">
        <v>92110</v>
      </c>
      <c r="AA171" s="7">
        <v>94500</v>
      </c>
      <c r="AB171" s="7">
        <v>96890</v>
      </c>
      <c r="AD171" s="84"/>
      <c r="AE171" s="84"/>
      <c r="AF171" s="84"/>
      <c r="AI171" s="11" t="e">
        <f>HLOOKUP(AI172,AO164:EI165,2,TRUE)</f>
        <v>#N/A</v>
      </c>
      <c r="AJ171" s="11" t="str">
        <f>HLOOKUP(AJ172,AO164:EI165,2,TRUE)</f>
        <v>Eleven</v>
      </c>
      <c r="AK171" s="11" t="str">
        <f>HLOOKUP(AK172,AO164:EI165,2,TRUE)</f>
        <v>Seven</v>
      </c>
      <c r="AL171" s="11" t="str">
        <f>HLOOKUP(AL172,AO164:EI165,2,TRUE)</f>
        <v>Fifty Four</v>
      </c>
      <c r="AM171" s="11"/>
    </row>
    <row r="172" spans="20:139" s="7" customFormat="1" hidden="1" x14ac:dyDescent="0.25">
      <c r="T172" s="82"/>
      <c r="Y172" s="7">
        <v>57</v>
      </c>
      <c r="Z172" s="7">
        <v>94500</v>
      </c>
      <c r="AA172" s="7">
        <v>96890</v>
      </c>
      <c r="AB172" s="7">
        <v>99430</v>
      </c>
      <c r="AD172" s="84"/>
      <c r="AE172" s="84"/>
      <c r="AF172" s="84"/>
      <c r="AI172" s="11">
        <f>INT(AI174/100000)</f>
        <v>0</v>
      </c>
      <c r="AJ172" s="11">
        <f>INT(AI174/1000)-(AI172*100)</f>
        <v>11</v>
      </c>
      <c r="AK172" s="11">
        <f>INT(AI174/100)-(AI172*1000)-(AJ172*10)</f>
        <v>7</v>
      </c>
      <c r="AL172" s="11">
        <f>AI174-(AI172*100000)-(AJ172*1000)-(AK172*100)</f>
        <v>54</v>
      </c>
      <c r="AM172" s="11"/>
    </row>
    <row r="173" spans="20:139" s="7" customFormat="1" hidden="1" x14ac:dyDescent="0.25">
      <c r="T173" s="82"/>
      <c r="Y173" s="7">
        <v>58</v>
      </c>
      <c r="Z173" s="7">
        <v>96890</v>
      </c>
      <c r="AA173" s="7">
        <v>99430</v>
      </c>
      <c r="AB173" s="7">
        <v>101970</v>
      </c>
      <c r="AD173" s="84"/>
      <c r="AE173" s="84"/>
      <c r="AF173" s="84"/>
      <c r="AI173" s="11" t="s">
        <v>86</v>
      </c>
      <c r="AJ173" s="11" t="s">
        <v>87</v>
      </c>
      <c r="AK173" s="11" t="s">
        <v>88</v>
      </c>
      <c r="AL173" s="11"/>
      <c r="AM173" s="11"/>
    </row>
    <row r="174" spans="20:139" s="7" customFormat="1" hidden="1" x14ac:dyDescent="0.25">
      <c r="T174" s="82"/>
      <c r="Y174" s="7">
        <v>59</v>
      </c>
      <c r="Z174" s="7">
        <v>99430</v>
      </c>
      <c r="AA174" s="7">
        <v>101970</v>
      </c>
      <c r="AB174" s="7">
        <v>104510</v>
      </c>
      <c r="AD174" s="84"/>
      <c r="AE174" s="84"/>
      <c r="AF174" s="84"/>
      <c r="AI174" s="11">
        <f>AI168+1</f>
        <v>11754</v>
      </c>
      <c r="AJ174" s="11" t="str">
        <f>IF(AI174=0,"Zero",CONCATENATE(AI170," ",AJ170," ",AK170," ",AL170,"  rupees only"))</f>
        <v xml:space="preserve">  Eleven Thousands Seven Hundred and Fifty Four  rupees only</v>
      </c>
      <c r="AK174" s="11"/>
      <c r="AL174" s="11"/>
      <c r="AM174" s="11"/>
    </row>
    <row r="175" spans="20:139" s="7" customFormat="1" hidden="1" x14ac:dyDescent="0.25">
      <c r="T175" s="82"/>
      <c r="Y175" s="7">
        <v>60</v>
      </c>
      <c r="Z175" s="7">
        <v>101970</v>
      </c>
      <c r="AA175" s="7">
        <v>104510</v>
      </c>
      <c r="AB175" s="7">
        <v>107210</v>
      </c>
      <c r="AD175" s="84"/>
      <c r="AE175" s="84"/>
      <c r="AF175" s="84"/>
    </row>
    <row r="176" spans="20:139" s="7" customFormat="1" hidden="1" x14ac:dyDescent="0.25">
      <c r="T176" s="82"/>
      <c r="Y176" s="7">
        <v>61</v>
      </c>
      <c r="Z176" s="7">
        <v>104510</v>
      </c>
      <c r="AA176" s="7">
        <v>107210</v>
      </c>
      <c r="AB176" s="7">
        <v>109910</v>
      </c>
      <c r="AD176" s="84"/>
      <c r="AE176" s="84"/>
      <c r="AF176" s="84"/>
      <c r="AP176" s="94" t="s">
        <v>188</v>
      </c>
      <c r="AQ176" s="94" t="str">
        <f>CONCATENATE("Date of Promotion as  ",I14)</f>
        <v>Date of Promotion as  School Assistant (Bio.Science)</v>
      </c>
      <c r="AR176" s="94"/>
      <c r="AS176" s="94"/>
      <c r="AT176" s="94"/>
      <c r="AU176" s="94"/>
      <c r="AV176" s="94"/>
      <c r="AW176" s="94" t="s">
        <v>189</v>
      </c>
      <c r="AX176" s="94" t="str">
        <f>AN119</f>
        <v>10/06/2023</v>
      </c>
    </row>
    <row r="177" spans="20:53" s="7" customFormat="1" hidden="1" x14ac:dyDescent="0.25">
      <c r="T177" s="82"/>
      <c r="Y177" s="7">
        <v>62</v>
      </c>
      <c r="Z177" s="7">
        <v>107210</v>
      </c>
      <c r="AA177" s="7">
        <v>109910</v>
      </c>
      <c r="AB177" s="7">
        <v>112610</v>
      </c>
      <c r="AD177" s="84"/>
      <c r="AE177" s="84"/>
      <c r="AF177" s="84"/>
      <c r="AP177" s="94" t="s">
        <v>190</v>
      </c>
      <c r="AQ177" s="94" t="s">
        <v>191</v>
      </c>
      <c r="AR177" s="94"/>
      <c r="AS177" s="94"/>
      <c r="AT177" s="94"/>
      <c r="AU177" s="94"/>
      <c r="AV177" s="94"/>
      <c r="AW177" s="94" t="s">
        <v>189</v>
      </c>
      <c r="AX177" s="94" t="str">
        <f>CONCATENATE(AR148," / ",AR151)</f>
        <v xml:space="preserve">67190 / 44570- 127480 </v>
      </c>
      <c r="AZ177" s="7">
        <v>3</v>
      </c>
      <c r="BA177" s="7" t="str">
        <f>IF(AI253=AH242,AQ177,IF(AI253=AH243,AQ178,IF(AI253=AH244,AQ177)))</f>
        <v>Existing Pay / Scale of Pay on promotion date</v>
      </c>
    </row>
    <row r="178" spans="20:53" s="7" customFormat="1" hidden="1" x14ac:dyDescent="0.25">
      <c r="Y178" s="7">
        <v>63</v>
      </c>
      <c r="Z178" s="7">
        <v>109910</v>
      </c>
      <c r="AA178" s="7">
        <v>112610</v>
      </c>
      <c r="AB178" s="7">
        <v>115500</v>
      </c>
      <c r="AD178" s="84"/>
      <c r="AE178" s="84"/>
      <c r="AF178" s="84"/>
      <c r="AP178" s="94" t="s">
        <v>192</v>
      </c>
      <c r="AQ178" s="94" t="s">
        <v>193</v>
      </c>
      <c r="AR178" s="94"/>
      <c r="AS178" s="94"/>
      <c r="AT178" s="94"/>
      <c r="AU178" s="94"/>
      <c r="AV178" s="94"/>
      <c r="AW178" s="94" t="s">
        <v>189</v>
      </c>
      <c r="AX178" s="94" t="str">
        <f>F23</f>
        <v xml:space="preserve">44570- 127480 </v>
      </c>
      <c r="BA178" s="7" t="str">
        <f>IF(AI253=AH242,AX177,IF(AI253=AH243,AX178,IF(AI253=AH244,AX177)))</f>
        <v xml:space="preserve">67190 / 44570- 127480 </v>
      </c>
    </row>
    <row r="179" spans="20:53" s="7" customFormat="1" hidden="1" x14ac:dyDescent="0.25">
      <c r="Y179" s="7">
        <v>64</v>
      </c>
      <c r="Z179" s="7">
        <v>112610</v>
      </c>
      <c r="AA179" s="7">
        <v>115500</v>
      </c>
      <c r="AB179" s="7">
        <v>118390</v>
      </c>
      <c r="AD179" s="84"/>
      <c r="AE179" s="84"/>
      <c r="AF179" s="84"/>
      <c r="AP179" s="94" t="s">
        <v>194</v>
      </c>
      <c r="AQ179" s="165" t="str">
        <f>CONCATENATE("Existing Pay as on  ",AX176,"  in the  ", F14, " Post  in the Scale of  ",AR151)</f>
        <v xml:space="preserve">Existing Pay as on  10/06/2023  in the  Secondary Grade Teacher Post  in the Scale of  44570- 127480 </v>
      </c>
      <c r="AR179" s="165"/>
      <c r="AS179" s="165"/>
      <c r="AT179" s="165"/>
      <c r="AU179" s="165"/>
      <c r="AV179" s="165"/>
      <c r="AW179" s="94" t="s">
        <v>189</v>
      </c>
      <c r="AX179" s="95">
        <f>AR148</f>
        <v>67190</v>
      </c>
      <c r="AZ179" s="7">
        <v>5</v>
      </c>
      <c r="BA179" s="7" t="str">
        <f>IF(AI253=AH242,AQ179,IF(AI253=AH243,AQ223,IF(AI253=AH244,AQ179)))</f>
        <v xml:space="preserve">Existing Pay as on  10/06/2023  in the  Secondary Grade Teacher Post  in the Scale of  44570- 127480 </v>
      </c>
    </row>
    <row r="180" spans="20:53" s="7" customFormat="1" hidden="1" x14ac:dyDescent="0.25">
      <c r="Y180" s="7">
        <v>65</v>
      </c>
      <c r="Z180" s="7">
        <v>115500</v>
      </c>
      <c r="AA180" s="7">
        <v>118390</v>
      </c>
      <c r="AB180" s="7">
        <v>121280</v>
      </c>
      <c r="AD180" s="84"/>
      <c r="AF180" s="84"/>
      <c r="AP180" s="94"/>
      <c r="AQ180" s="165"/>
      <c r="AR180" s="165"/>
      <c r="AS180" s="165"/>
      <c r="AT180" s="165"/>
      <c r="AU180" s="165"/>
      <c r="AV180" s="165"/>
      <c r="AW180" s="94"/>
      <c r="AX180" s="94"/>
      <c r="BA180" s="7">
        <f>IF(AI253=AH242,AX179,IF(AI253=AH243,AX223,IF(AI253=AH244,AX179)))</f>
        <v>67190</v>
      </c>
    </row>
    <row r="181" spans="20:53" s="7" customFormat="1" hidden="1" x14ac:dyDescent="0.25">
      <c r="Y181" s="7">
        <v>66</v>
      </c>
      <c r="Z181" s="7">
        <v>118390</v>
      </c>
      <c r="AA181" s="7">
        <v>121280</v>
      </c>
      <c r="AB181" s="7">
        <v>124380</v>
      </c>
      <c r="AD181" s="84"/>
      <c r="AF181" s="84"/>
      <c r="AP181" s="94" t="s">
        <v>195</v>
      </c>
      <c r="AQ181" s="165" t="str">
        <f>CONCATENATE("Pay fixed in the  ", I14,"   Post under F.R. 22(a) i w.e.f.  ",AX176," in Scale of Pay ",AI122)</f>
        <v xml:space="preserve">Pay fixed in the  School Assistant (Bio.Science)   Post under F.R. 22(a) i w.e.f.  10/06/2023 in Scale of Pay 44570- 127480 </v>
      </c>
      <c r="AR181" s="165"/>
      <c r="AS181" s="165"/>
      <c r="AT181" s="165"/>
      <c r="AU181" s="165"/>
      <c r="AV181" s="165"/>
      <c r="AW181" s="94" t="s">
        <v>189</v>
      </c>
      <c r="AX181" s="95">
        <f>AK248</f>
        <v>69020</v>
      </c>
      <c r="AY181" s="7">
        <f>IF(AI253=AH242,AK248,IF(AI253=AH243,F19,IF(AI253=AH244,AK250)))</f>
        <v>70850</v>
      </c>
      <c r="AZ181" s="7">
        <v>4</v>
      </c>
      <c r="BA181" s="7" t="str">
        <f>IF(AI253=AH242,AQ178,IF(AI253=AH243,AQ203,IF(AI253=AH244,AQ178)))</f>
        <v>The Pay Scale allowed to promotion post</v>
      </c>
    </row>
    <row r="182" spans="20:53" s="7" customFormat="1" hidden="1" x14ac:dyDescent="0.25">
      <c r="X182" s="83"/>
      <c r="Y182" s="7">
        <v>67</v>
      </c>
      <c r="Z182" s="7">
        <v>121280</v>
      </c>
      <c r="AA182" s="7">
        <v>124380</v>
      </c>
      <c r="AB182" s="7">
        <v>127480</v>
      </c>
      <c r="AP182" s="94"/>
      <c r="AQ182" s="165"/>
      <c r="AR182" s="165"/>
      <c r="AS182" s="165"/>
      <c r="AT182" s="165"/>
      <c r="AU182" s="165"/>
      <c r="AV182" s="165"/>
      <c r="AW182" s="94"/>
      <c r="AX182" s="94"/>
      <c r="BA182" s="7" t="str">
        <f>IF(AI253=AH242,AX178,IF(AI253=AH243,AR148,IF(AI253=AH244,AX178)))</f>
        <v xml:space="preserve">44570- 127480 </v>
      </c>
    </row>
    <row r="183" spans="20:53" s="7" customFormat="1" hidden="1" x14ac:dyDescent="0.25">
      <c r="X183" s="88">
        <f>F19</f>
        <v>67190</v>
      </c>
      <c r="Y183" s="7">
        <v>68</v>
      </c>
      <c r="Z183" s="7">
        <v>124380</v>
      </c>
      <c r="AA183" s="7">
        <v>127480</v>
      </c>
      <c r="AB183" s="7">
        <v>130580</v>
      </c>
      <c r="AP183" s="94" t="s">
        <v>196</v>
      </c>
      <c r="AQ183" s="94" t="s">
        <v>197</v>
      </c>
      <c r="AR183" s="94"/>
      <c r="AS183" s="94"/>
      <c r="AT183" s="94"/>
      <c r="AU183" s="94"/>
      <c r="AV183" s="94"/>
      <c r="AW183" s="94"/>
      <c r="AX183" s="94" t="str">
        <f>AX176</f>
        <v>10/06/2023</v>
      </c>
      <c r="AZ183" s="7" t="str">
        <f>IF(AI253=AH242,AN119,IF(AI253=AH243,AR122,IF(AI253=AH244,AN119)))</f>
        <v>10/06/2023</v>
      </c>
    </row>
    <row r="184" spans="20:53" s="7" customFormat="1" hidden="1" x14ac:dyDescent="0.25">
      <c r="Y184" s="7">
        <v>69</v>
      </c>
      <c r="Z184" s="7">
        <v>127480</v>
      </c>
      <c r="AA184" s="7">
        <v>130580</v>
      </c>
      <c r="AB184" s="7">
        <v>133900</v>
      </c>
      <c r="AP184" s="94"/>
      <c r="AQ184" s="94"/>
      <c r="AR184" s="94"/>
      <c r="AS184" s="94"/>
      <c r="AT184" s="94"/>
      <c r="AU184" s="94"/>
      <c r="AV184" s="94"/>
      <c r="AW184" s="94"/>
      <c r="AX184" s="94"/>
    </row>
    <row r="185" spans="20:53" s="7" customFormat="1" hidden="1" x14ac:dyDescent="0.25">
      <c r="Y185" s="7">
        <v>70</v>
      </c>
      <c r="Z185" s="7">
        <v>130580</v>
      </c>
      <c r="AA185" s="7">
        <v>133900</v>
      </c>
      <c r="AB185" s="7">
        <v>137220</v>
      </c>
      <c r="AP185" s="94"/>
      <c r="AQ185" s="94"/>
      <c r="AR185" s="94"/>
      <c r="AS185" s="94"/>
      <c r="AT185" s="94"/>
      <c r="AU185" s="94"/>
      <c r="AV185" s="94"/>
      <c r="AW185" s="94"/>
      <c r="AX185" s="94"/>
    </row>
    <row r="186" spans="20:53" s="7" customFormat="1" hidden="1" x14ac:dyDescent="0.25">
      <c r="Y186" s="7">
        <v>71</v>
      </c>
      <c r="Z186" s="7">
        <v>133900</v>
      </c>
      <c r="AA186" s="7">
        <v>137220</v>
      </c>
      <c r="AB186" s="7">
        <v>140540</v>
      </c>
      <c r="AP186" s="94"/>
      <c r="AQ186" s="94"/>
      <c r="AR186" s="94"/>
      <c r="AS186" s="94"/>
      <c r="AT186" s="94"/>
      <c r="AU186" s="94"/>
      <c r="AV186" s="94"/>
      <c r="AW186" s="94"/>
      <c r="AX186" s="94"/>
    </row>
    <row r="187" spans="20:53" s="7" customFormat="1" hidden="1" x14ac:dyDescent="0.25">
      <c r="Y187" s="7">
        <v>72</v>
      </c>
      <c r="Z187" s="7">
        <v>137220</v>
      </c>
      <c r="AA187" s="7">
        <v>140540</v>
      </c>
      <c r="AB187" s="7">
        <v>144150</v>
      </c>
      <c r="AP187" s="94"/>
      <c r="AQ187" s="94"/>
      <c r="AR187" s="94"/>
      <c r="AS187" s="94"/>
      <c r="AT187" s="94"/>
      <c r="AU187" s="94"/>
      <c r="AV187" s="94"/>
      <c r="AW187" s="94"/>
      <c r="AX187" s="94"/>
    </row>
    <row r="188" spans="20:53" s="7" customFormat="1" hidden="1" x14ac:dyDescent="0.25">
      <c r="Y188" s="7">
        <v>73</v>
      </c>
      <c r="Z188" s="7">
        <v>140540</v>
      </c>
      <c r="AA188" s="7">
        <v>144150</v>
      </c>
      <c r="AB188" s="7">
        <v>147760</v>
      </c>
      <c r="AP188" s="94"/>
      <c r="AQ188" s="94"/>
      <c r="AR188" s="94"/>
      <c r="AS188" s="94"/>
      <c r="AT188" s="94"/>
      <c r="AU188" s="94"/>
      <c r="AV188" s="94"/>
      <c r="AW188" s="94"/>
      <c r="AX188" s="94"/>
    </row>
    <row r="189" spans="20:53" s="7" customFormat="1" hidden="1" x14ac:dyDescent="0.25">
      <c r="Y189" s="7">
        <v>74</v>
      </c>
      <c r="Z189" s="7">
        <v>144150</v>
      </c>
      <c r="AA189" s="7">
        <v>147760</v>
      </c>
      <c r="AB189" s="7">
        <v>151370</v>
      </c>
      <c r="AP189" s="94"/>
      <c r="AQ189" s="94"/>
      <c r="AR189" s="94"/>
      <c r="AS189" s="94"/>
      <c r="AT189" s="94"/>
      <c r="AU189" s="94"/>
      <c r="AV189" s="94"/>
      <c r="AW189" s="94"/>
      <c r="AX189" s="94"/>
    </row>
    <row r="190" spans="20:53" s="7" customFormat="1" hidden="1" x14ac:dyDescent="0.25">
      <c r="Y190" s="7">
        <v>75</v>
      </c>
      <c r="Z190" s="7">
        <v>147760</v>
      </c>
      <c r="AA190" s="7">
        <v>151370</v>
      </c>
      <c r="AB190" s="7">
        <v>154980</v>
      </c>
      <c r="AP190" s="94"/>
      <c r="AQ190" s="94"/>
      <c r="AR190" s="94"/>
      <c r="AS190" s="94"/>
      <c r="AT190" s="94"/>
      <c r="AU190" s="94"/>
      <c r="AV190" s="94"/>
      <c r="AW190" s="94"/>
      <c r="AX190" s="94"/>
    </row>
    <row r="191" spans="20:53" s="7" customFormat="1" hidden="1" x14ac:dyDescent="0.25">
      <c r="Y191" s="7">
        <v>76</v>
      </c>
      <c r="Z191" s="7">
        <v>151370</v>
      </c>
      <c r="AA191" s="7">
        <v>154980</v>
      </c>
      <c r="AB191" s="7">
        <v>158880</v>
      </c>
      <c r="AP191" s="94"/>
      <c r="AQ191" s="94"/>
      <c r="AR191" s="94"/>
      <c r="AS191" s="94"/>
      <c r="AT191" s="94"/>
      <c r="AU191" s="94"/>
      <c r="AV191" s="94"/>
      <c r="AW191" s="94"/>
      <c r="AX191" s="94"/>
    </row>
    <row r="192" spans="20:53" s="7" customFormat="1" hidden="1" x14ac:dyDescent="0.25">
      <c r="Y192" s="7">
        <v>77</v>
      </c>
      <c r="Z192" s="7">
        <v>154980</v>
      </c>
      <c r="AA192" s="7">
        <v>158880</v>
      </c>
      <c r="AB192" s="7">
        <v>162780</v>
      </c>
      <c r="AP192" s="94"/>
      <c r="AQ192" s="94"/>
      <c r="AR192" s="94"/>
      <c r="AS192" s="94"/>
      <c r="AT192" s="94"/>
      <c r="AU192" s="94"/>
      <c r="AV192" s="94"/>
      <c r="AW192" s="94"/>
      <c r="AX192" s="94"/>
    </row>
    <row r="193" spans="10:64" s="7" customFormat="1" hidden="1" x14ac:dyDescent="0.25">
      <c r="Y193" s="7">
        <v>78</v>
      </c>
      <c r="Z193" s="7">
        <v>158880</v>
      </c>
      <c r="AA193" s="7">
        <v>162780</v>
      </c>
      <c r="AB193" s="7">
        <v>166680</v>
      </c>
      <c r="AP193" s="94"/>
      <c r="AQ193" s="94"/>
      <c r="AR193" s="94"/>
      <c r="AS193" s="94"/>
      <c r="AT193" s="94"/>
      <c r="AU193" s="94"/>
      <c r="AV193" s="94"/>
      <c r="AW193" s="94"/>
      <c r="AX193" s="94"/>
    </row>
    <row r="194" spans="10:64" s="7" customFormat="1" hidden="1" x14ac:dyDescent="0.25">
      <c r="Y194" s="7">
        <v>79</v>
      </c>
      <c r="Z194" s="7">
        <v>162780</v>
      </c>
      <c r="AA194" s="7">
        <v>166680</v>
      </c>
      <c r="AB194" s="7">
        <v>170580</v>
      </c>
      <c r="AP194" s="94"/>
      <c r="AQ194" s="94"/>
      <c r="AR194" s="94"/>
      <c r="AS194" s="94"/>
      <c r="AT194" s="94"/>
      <c r="AU194" s="94"/>
      <c r="AV194" s="94"/>
      <c r="AW194" s="94"/>
      <c r="AX194" s="94"/>
    </row>
    <row r="195" spans="10:64" s="7" customFormat="1" hidden="1" x14ac:dyDescent="0.25">
      <c r="Y195" s="7">
        <v>80</v>
      </c>
      <c r="Z195" s="7">
        <v>166680</v>
      </c>
      <c r="AA195" s="7">
        <v>170580</v>
      </c>
      <c r="AB195" s="7">
        <v>170580</v>
      </c>
      <c r="AP195" s="94"/>
      <c r="AQ195" s="94"/>
      <c r="AR195" s="94"/>
      <c r="AS195" s="94"/>
      <c r="AT195" s="94"/>
      <c r="AU195" s="94"/>
      <c r="AV195" s="94"/>
      <c r="AW195" s="94"/>
      <c r="AX195" s="94"/>
    </row>
    <row r="196" spans="10:64" s="7" customFormat="1" hidden="1" x14ac:dyDescent="0.25">
      <c r="Y196" s="7">
        <v>81</v>
      </c>
      <c r="Z196" s="7">
        <v>170580</v>
      </c>
      <c r="AA196" s="7">
        <v>170580</v>
      </c>
      <c r="AB196" s="7">
        <v>170580</v>
      </c>
      <c r="AP196" s="94"/>
      <c r="AQ196" s="94"/>
      <c r="AR196" s="94"/>
      <c r="AS196" s="94"/>
      <c r="AT196" s="94"/>
      <c r="AU196" s="94"/>
      <c r="AV196" s="94"/>
      <c r="AW196" s="94"/>
      <c r="AX196" s="94"/>
    </row>
    <row r="197" spans="10:64" s="7" customFormat="1" hidden="1" x14ac:dyDescent="0.25"/>
    <row r="198" spans="10:64" s="7" customFormat="1" hidden="1" x14ac:dyDescent="0.25">
      <c r="AD198" s="7">
        <v>1</v>
      </c>
      <c r="AE198" s="7" t="s">
        <v>198</v>
      </c>
      <c r="AF198" s="7">
        <v>1</v>
      </c>
      <c r="AG198" s="7" t="s">
        <v>198</v>
      </c>
      <c r="AH198" s="11">
        <v>1989</v>
      </c>
      <c r="AI198" s="11"/>
      <c r="AJ198" s="83"/>
      <c r="AK198" s="11"/>
      <c r="AP198" s="94" t="s">
        <v>188</v>
      </c>
      <c r="AQ198" s="96" t="str">
        <f>AQ176</f>
        <v>Date of Promotion as  School Assistant (Bio.Science)</v>
      </c>
      <c r="AR198" s="94"/>
      <c r="AS198" s="94"/>
      <c r="AT198" s="94"/>
      <c r="AU198" s="94"/>
      <c r="AV198" s="94"/>
      <c r="AW198" s="94" t="s">
        <v>189</v>
      </c>
      <c r="AX198" s="94" t="str">
        <f>AX176</f>
        <v>10/06/2023</v>
      </c>
    </row>
    <row r="199" spans="10:64" s="7" customFormat="1" hidden="1" x14ac:dyDescent="0.25">
      <c r="Z199" s="84"/>
      <c r="AA199" s="84"/>
      <c r="AB199" s="84"/>
      <c r="AD199" s="7">
        <v>2</v>
      </c>
      <c r="AE199" s="7" t="s">
        <v>199</v>
      </c>
      <c r="AF199" s="7">
        <v>2</v>
      </c>
      <c r="AG199" s="7" t="s">
        <v>199</v>
      </c>
      <c r="AH199" s="11">
        <v>1990</v>
      </c>
      <c r="AI199" s="11"/>
      <c r="AJ199" s="88" t="str">
        <f>F30</f>
        <v>Headmaster</v>
      </c>
      <c r="AK199" s="11"/>
      <c r="AP199" s="94" t="s">
        <v>190</v>
      </c>
      <c r="AQ199" s="94" t="str">
        <f>AQ177</f>
        <v>Existing Pay / Scale of Pay on promotion date</v>
      </c>
      <c r="AR199" s="94"/>
      <c r="AS199" s="94"/>
      <c r="AT199" s="94"/>
      <c r="AU199" s="94"/>
      <c r="AV199" s="94"/>
      <c r="AW199" s="94" t="s">
        <v>189</v>
      </c>
      <c r="AX199" s="94" t="str">
        <f>AX177</f>
        <v xml:space="preserve">67190 / 44570- 127480 </v>
      </c>
      <c r="BB199" s="167" t="str">
        <f>CONCATENATE("Pay fixed in the  ", AR144,"   Post under F.R. 22(B)  w.e.f.  ",AX176," in Scale of ",AI122)</f>
        <v xml:space="preserve">Pay fixed in the  School Assistant (Bio.Science)   Post under F.R. 22(B)  w.e.f.  10/06/2023 in Scale of 44570- 127480 </v>
      </c>
      <c r="BC199" s="167"/>
      <c r="BD199" s="167"/>
      <c r="BE199" s="167"/>
      <c r="BF199" s="167"/>
      <c r="BG199" s="167"/>
    </row>
    <row r="200" spans="10:64" s="7" customFormat="1" hidden="1" x14ac:dyDescent="0.25">
      <c r="J200" s="94"/>
      <c r="Z200" s="84"/>
      <c r="AA200" s="84"/>
      <c r="AB200" s="84"/>
      <c r="AD200" s="7">
        <v>3</v>
      </c>
      <c r="AE200" s="7" t="s">
        <v>200</v>
      </c>
      <c r="AF200" s="7">
        <v>3</v>
      </c>
      <c r="AG200" s="7" t="s">
        <v>200</v>
      </c>
      <c r="AH200" s="11">
        <v>1991</v>
      </c>
      <c r="AI200" s="11"/>
      <c r="AJ200" s="88" t="str">
        <f>F15</f>
        <v>MP UP Schhol</v>
      </c>
      <c r="AK200" s="11"/>
      <c r="AP200" s="94" t="s">
        <v>192</v>
      </c>
      <c r="AQ200" s="94" t="s">
        <v>193</v>
      </c>
      <c r="AR200" s="94"/>
      <c r="AS200" s="94"/>
      <c r="AT200" s="94"/>
      <c r="AU200" s="94"/>
      <c r="AV200" s="94"/>
      <c r="AW200" s="94" t="s">
        <v>189</v>
      </c>
      <c r="AX200" s="94" t="str">
        <f>AX178</f>
        <v xml:space="preserve">44570- 127480 </v>
      </c>
      <c r="BB200" s="167"/>
      <c r="BC200" s="167"/>
      <c r="BD200" s="167"/>
      <c r="BE200" s="167"/>
      <c r="BF200" s="167"/>
      <c r="BG200" s="167"/>
    </row>
    <row r="201" spans="10:64" s="7" customFormat="1" hidden="1" x14ac:dyDescent="0.25">
      <c r="J201" s="94"/>
      <c r="Z201" s="84"/>
      <c r="AA201" s="84"/>
      <c r="AB201" s="84"/>
      <c r="AD201" s="7">
        <v>4</v>
      </c>
      <c r="AE201" s="7" t="s">
        <v>201</v>
      </c>
      <c r="AF201" s="7">
        <v>4</v>
      </c>
      <c r="AG201" s="7" t="s">
        <v>201</v>
      </c>
      <c r="AH201" s="11">
        <v>1992</v>
      </c>
      <c r="AI201" s="11"/>
      <c r="AJ201" s="88" t="str">
        <f>I15</f>
        <v>ZP High School</v>
      </c>
      <c r="AK201" s="11"/>
      <c r="AP201" s="94" t="s">
        <v>194</v>
      </c>
      <c r="AQ201" s="165" t="str">
        <f>AQ179</f>
        <v xml:space="preserve">Existing Pay as on  10/06/2023  in the  Secondary Grade Teacher Post  in the Scale of  44570- 127480 </v>
      </c>
      <c r="AR201" s="165"/>
      <c r="AS201" s="165"/>
      <c r="AT201" s="165"/>
      <c r="AU201" s="165"/>
      <c r="AV201" s="165"/>
      <c r="AW201" s="94" t="s">
        <v>189</v>
      </c>
      <c r="AX201" s="95">
        <f>AX179</f>
        <v>67190</v>
      </c>
    </row>
    <row r="202" spans="10:64" s="7" customFormat="1" hidden="1" x14ac:dyDescent="0.25">
      <c r="J202" s="94"/>
      <c r="Z202" s="84"/>
      <c r="AA202" s="84"/>
      <c r="AB202" s="84"/>
      <c r="AD202" s="7">
        <v>5</v>
      </c>
      <c r="AE202" s="7" t="s">
        <v>202</v>
      </c>
      <c r="AF202" s="7">
        <v>5</v>
      </c>
      <c r="AG202" s="7" t="s">
        <v>202</v>
      </c>
      <c r="AH202" s="11">
        <v>1993</v>
      </c>
      <c r="AJ202" s="88" t="str">
        <f>F14</f>
        <v>Secondary Grade Teacher</v>
      </c>
      <c r="AK202" s="11"/>
      <c r="AP202" s="94"/>
      <c r="AQ202" s="165"/>
      <c r="AR202" s="165"/>
      <c r="AS202" s="165"/>
      <c r="AT202" s="165"/>
      <c r="AU202" s="165"/>
      <c r="AV202" s="165"/>
      <c r="AW202" s="94"/>
      <c r="AX202" s="97"/>
    </row>
    <row r="203" spans="10:64" s="7" customFormat="1" hidden="1" x14ac:dyDescent="0.25">
      <c r="J203" s="94"/>
      <c r="Z203" s="84"/>
      <c r="AA203" s="84"/>
      <c r="AB203" s="84"/>
      <c r="AD203" s="7">
        <v>6</v>
      </c>
      <c r="AE203" s="7" t="s">
        <v>203</v>
      </c>
      <c r="AF203" s="7">
        <v>6</v>
      </c>
      <c r="AG203" s="7" t="s">
        <v>203</v>
      </c>
      <c r="AH203" s="11">
        <v>1994</v>
      </c>
      <c r="AI203" s="11"/>
      <c r="AJ203" s="88" t="str">
        <f>I14</f>
        <v>School Assistant (Bio.Science)</v>
      </c>
      <c r="AK203" s="11"/>
      <c r="AP203" s="94" t="s">
        <v>195</v>
      </c>
      <c r="AQ203" s="165" t="str">
        <f xml:space="preserve"> CONCATENATE("Pay already fixed in the  ",I14,"  Post under FR 22(a) i w.e.f. ", AX176,"  in the scale of  Pay ",AI122)</f>
        <v xml:space="preserve">Pay already fixed in the  School Assistant (Bio.Science)  Post under FR 22(a) i w.e.f. 10/06/2023  in the scale of  Pay 44570- 127480 </v>
      </c>
      <c r="AR203" s="165"/>
      <c r="AS203" s="165"/>
      <c r="AT203" s="165"/>
      <c r="AU203" s="165"/>
      <c r="AV203" s="165"/>
      <c r="AW203" s="94" t="s">
        <v>189</v>
      </c>
      <c r="AX203" s="95">
        <f>AX181</f>
        <v>69020</v>
      </c>
      <c r="AY203" s="7">
        <v>6</v>
      </c>
      <c r="AZ203" s="167" t="str">
        <f>IF(AI253=AH244,BB199,IF(AI253=AH243,AZ226,IF(AI253=AH242,AQ181)))</f>
        <v xml:space="preserve">Pay fixed in the  School Assistant (Bio.Science)   Post under F.R. 22(B)  w.e.f.  10/06/2023 in Scale of 44570- 127480 </v>
      </c>
      <c r="BA203" s="167"/>
      <c r="BB203" s="167"/>
      <c r="BC203" s="167"/>
      <c r="BD203" s="167"/>
      <c r="BE203" s="167"/>
    </row>
    <row r="204" spans="10:64" s="7" customFormat="1" hidden="1" x14ac:dyDescent="0.25">
      <c r="J204" s="94"/>
      <c r="Z204" s="84"/>
      <c r="AA204" s="84"/>
      <c r="AB204" s="84"/>
      <c r="AD204" s="7">
        <v>7</v>
      </c>
      <c r="AE204" s="7" t="s">
        <v>204</v>
      </c>
      <c r="AF204" s="7">
        <v>7</v>
      </c>
      <c r="AG204" s="7" t="s">
        <v>204</v>
      </c>
      <c r="AH204" s="11">
        <v>1995</v>
      </c>
      <c r="AI204" s="11"/>
      <c r="AK204" s="11"/>
      <c r="AP204" s="94"/>
      <c r="AQ204" s="165"/>
      <c r="AR204" s="165"/>
      <c r="AS204" s="165"/>
      <c r="AT204" s="165"/>
      <c r="AU204" s="165"/>
      <c r="AV204" s="165"/>
      <c r="AW204" s="94"/>
      <c r="AX204" s="97"/>
      <c r="AZ204" s="167"/>
      <c r="BA204" s="167"/>
      <c r="BB204" s="167"/>
      <c r="BC204" s="167"/>
      <c r="BD204" s="167"/>
      <c r="BE204" s="167"/>
    </row>
    <row r="205" spans="10:64" s="7" customFormat="1" hidden="1" x14ac:dyDescent="0.25">
      <c r="J205" s="94"/>
      <c r="Z205" s="84"/>
      <c r="AA205" s="84"/>
      <c r="AB205" s="84"/>
      <c r="AD205" s="7">
        <v>8</v>
      </c>
      <c r="AE205" s="7" t="s">
        <v>20</v>
      </c>
      <c r="AF205" s="7">
        <v>8</v>
      </c>
      <c r="AG205" s="7" t="s">
        <v>20</v>
      </c>
      <c r="AH205" s="11">
        <v>1996</v>
      </c>
      <c r="AI205" s="11"/>
      <c r="AK205" s="11"/>
      <c r="AP205" s="94" t="s">
        <v>196</v>
      </c>
      <c r="AQ205" s="94" t="str">
        <f>CONCATENATE("Pay as on ",AX213,"  in the ",F14,"  Post "," (",AR151,")")</f>
        <v>Pay as on 10/06/2023  in the Secondary Grade Teacher  Post  (44570- 127480 )</v>
      </c>
      <c r="AR205" s="94"/>
      <c r="AS205" s="94"/>
      <c r="AT205" s="94"/>
      <c r="AU205" s="94"/>
      <c r="AV205" s="94"/>
      <c r="AW205" s="94" t="s">
        <v>189</v>
      </c>
      <c r="AX205" s="95">
        <f>AX201</f>
        <v>67190</v>
      </c>
      <c r="AZ205" s="7">
        <f>IF(AI253=AH242,AK248,IF(AI253=AH243,AX227,IF(AI253=AH244,AK250)))</f>
        <v>70850</v>
      </c>
    </row>
    <row r="206" spans="10:64" s="7" customFormat="1" hidden="1" x14ac:dyDescent="0.25">
      <c r="J206" s="94"/>
      <c r="Z206" s="84"/>
      <c r="AA206" s="84"/>
      <c r="AB206" s="84"/>
      <c r="AD206" s="7">
        <v>9</v>
      </c>
      <c r="AE206" s="7" t="s">
        <v>205</v>
      </c>
      <c r="AF206" s="7">
        <v>9</v>
      </c>
      <c r="AG206" s="7" t="s">
        <v>205</v>
      </c>
      <c r="AH206" s="11">
        <v>1997</v>
      </c>
      <c r="AI206" s="11"/>
      <c r="AK206" s="11"/>
      <c r="AM206" s="83"/>
      <c r="AP206" s="94" t="s">
        <v>206</v>
      </c>
      <c r="AQ206" s="94" t="str">
        <f ca="1">CONCATENATE("Pay as on normal  Increment date due on  ",BA122)</f>
        <v>Pay as on normal  Increment date due on  01/02/2023</v>
      </c>
      <c r="AR206" s="94"/>
      <c r="AS206" s="94"/>
      <c r="AT206" s="94"/>
      <c r="AU206" s="94"/>
      <c r="AV206" s="94"/>
      <c r="AW206" s="94" t="s">
        <v>189</v>
      </c>
      <c r="AX206" s="95">
        <f>AX203</f>
        <v>69020</v>
      </c>
    </row>
    <row r="207" spans="10:64" s="7" customFormat="1" hidden="1" x14ac:dyDescent="0.25">
      <c r="J207" s="94"/>
      <c r="Z207" s="84"/>
      <c r="AA207" s="84"/>
      <c r="AB207" s="84"/>
      <c r="AD207" s="7">
        <v>10</v>
      </c>
      <c r="AE207" s="7" t="s">
        <v>207</v>
      </c>
      <c r="AF207" s="7">
        <v>10</v>
      </c>
      <c r="AG207" s="7" t="s">
        <v>207</v>
      </c>
      <c r="AH207" s="11">
        <v>1998</v>
      </c>
      <c r="AI207" s="11"/>
      <c r="AK207" s="11"/>
      <c r="AM207" s="83"/>
      <c r="AP207" s="94" t="s">
        <v>208</v>
      </c>
      <c r="AQ207" s="94" t="s">
        <v>209</v>
      </c>
      <c r="AR207" s="94"/>
      <c r="AS207" s="94"/>
      <c r="AT207" s="94"/>
      <c r="AU207" s="94"/>
      <c r="AV207" s="94"/>
      <c r="AW207" s="94" t="s">
        <v>189</v>
      </c>
      <c r="AX207" s="95">
        <f>AK249</f>
        <v>70850</v>
      </c>
    </row>
    <row r="208" spans="10:64" s="7" customFormat="1" ht="15.75" hidden="1" customHeight="1" x14ac:dyDescent="0.25">
      <c r="Z208" s="84"/>
      <c r="AA208" s="84"/>
      <c r="AB208" s="84"/>
      <c r="AD208" s="7">
        <v>11</v>
      </c>
      <c r="AE208" s="7" t="s">
        <v>5</v>
      </c>
      <c r="AF208" s="7">
        <v>11</v>
      </c>
      <c r="AG208" s="7" t="s">
        <v>5</v>
      </c>
      <c r="AH208" s="11">
        <v>1999</v>
      </c>
      <c r="AI208" s="11"/>
      <c r="AK208" s="11"/>
      <c r="AP208" s="94"/>
      <c r="AQ208" s="166" t="s">
        <v>210</v>
      </c>
      <c r="AR208" s="166"/>
      <c r="AS208" s="166"/>
      <c r="AT208" s="166"/>
      <c r="AU208" s="166"/>
      <c r="AV208" s="166"/>
      <c r="AW208" s="94" t="s">
        <v>189</v>
      </c>
      <c r="AX208" s="95" t="str">
        <f>AX213</f>
        <v>10/06/2023</v>
      </c>
      <c r="AZ208" s="164" t="str">
        <f>IF(AI253=AH242,AQ208,IF(AI253=AH243,"",IF(AI253=AH244,"")))</f>
        <v/>
      </c>
      <c r="BA208" s="164"/>
      <c r="BB208" s="164"/>
      <c r="BC208" s="164"/>
      <c r="BD208" s="164"/>
      <c r="BE208" s="164"/>
      <c r="BF208" s="164"/>
      <c r="BG208" s="164"/>
      <c r="BH208" s="98"/>
      <c r="BI208" s="98"/>
      <c r="BJ208" s="98"/>
      <c r="BK208" s="98"/>
      <c r="BL208" s="98"/>
    </row>
    <row r="209" spans="26:57" s="7" customFormat="1" hidden="1" x14ac:dyDescent="0.25">
      <c r="Z209" s="84"/>
      <c r="AA209" s="84"/>
      <c r="AB209" s="84"/>
      <c r="AD209" s="7">
        <v>12</v>
      </c>
      <c r="AE209" s="7" t="s">
        <v>211</v>
      </c>
      <c r="AF209" s="7">
        <v>12</v>
      </c>
      <c r="AG209" s="7" t="s">
        <v>211</v>
      </c>
      <c r="AH209" s="11">
        <v>2000</v>
      </c>
      <c r="AI209" s="11"/>
      <c r="AK209" s="11"/>
      <c r="AP209" s="94"/>
      <c r="AQ209" s="165" t="s">
        <v>212</v>
      </c>
      <c r="AR209" s="165"/>
      <c r="AS209" s="165"/>
      <c r="AT209" s="165"/>
      <c r="AU209" s="165"/>
      <c r="AV209" s="165"/>
      <c r="AW209" s="94"/>
      <c r="AX209" s="95"/>
      <c r="AZ209" s="23" t="str">
        <f>IF(AI253=AH242,AX208,IF(AI253=AH243,"",IF(AI253=AH244,"")))</f>
        <v/>
      </c>
    </row>
    <row r="210" spans="26:57" s="7" customFormat="1" hidden="1" x14ac:dyDescent="0.25">
      <c r="Z210" s="84"/>
      <c r="AA210" s="84"/>
      <c r="AB210" s="84"/>
      <c r="AD210" s="7">
        <v>13</v>
      </c>
      <c r="AF210" s="7">
        <v>13</v>
      </c>
      <c r="AH210" s="11">
        <v>2001</v>
      </c>
      <c r="AK210" s="11"/>
      <c r="AP210" s="94" t="s">
        <v>213</v>
      </c>
      <c r="AQ210" s="165" t="str">
        <f>CONCATENATE("Pay re - fixed in next stage in Higher cadre ie. in the ", I14, " post in scale of ",AI122," w.e.f. ", AX198)</f>
        <v>Pay re - fixed in next stage in Higher cadre ie. in the School Assistant (Bio.Science) post in scale of 44570- 127480  w.e.f. 10/06/2023</v>
      </c>
      <c r="AR210" s="165"/>
      <c r="AS210" s="165"/>
      <c r="AT210" s="165"/>
      <c r="AU210" s="165"/>
      <c r="AV210" s="165"/>
      <c r="AW210" s="94"/>
      <c r="AX210" s="94"/>
    </row>
    <row r="211" spans="26:57" s="7" customFormat="1" hidden="1" x14ac:dyDescent="0.25">
      <c r="Z211" s="84"/>
      <c r="AA211" s="84"/>
      <c r="AB211" s="84"/>
      <c r="AD211" s="7">
        <v>14</v>
      </c>
      <c r="AF211" s="7">
        <v>14</v>
      </c>
      <c r="AG211" s="83">
        <v>11</v>
      </c>
      <c r="AH211" s="11">
        <v>2002</v>
      </c>
      <c r="AI211" s="11"/>
      <c r="AJ211" s="83"/>
      <c r="AK211" s="11"/>
      <c r="AP211" s="94"/>
      <c r="AQ211" s="165"/>
      <c r="AR211" s="165"/>
      <c r="AS211" s="165"/>
      <c r="AT211" s="165"/>
      <c r="AU211" s="165"/>
      <c r="AV211" s="165"/>
      <c r="AW211" s="94" t="s">
        <v>189</v>
      </c>
      <c r="AX211" s="95">
        <f>AX207</f>
        <v>70850</v>
      </c>
    </row>
    <row r="212" spans="26:57" s="7" customFormat="1" hidden="1" x14ac:dyDescent="0.25">
      <c r="Z212" s="84"/>
      <c r="AA212" s="84"/>
      <c r="AB212" s="84"/>
      <c r="AD212" s="7">
        <v>15</v>
      </c>
      <c r="AF212" s="7">
        <v>15</v>
      </c>
      <c r="AG212" s="7" t="str">
        <f>F21</f>
        <v>Feb</v>
      </c>
      <c r="AH212" s="11">
        <v>2003</v>
      </c>
      <c r="AI212" s="11"/>
      <c r="AK212" s="11"/>
      <c r="AP212" s="94" t="s">
        <v>214</v>
      </c>
      <c r="AQ212" s="94" t="s">
        <v>215</v>
      </c>
      <c r="AR212" s="94"/>
      <c r="AS212" s="94"/>
      <c r="AT212" s="94"/>
      <c r="AU212" s="94"/>
      <c r="AV212" s="94"/>
      <c r="AW212" s="94" t="s">
        <v>189</v>
      </c>
      <c r="AX212" s="99">
        <f ca="1">AY116</f>
        <v>45323</v>
      </c>
      <c r="AZ212" s="7" t="str">
        <f>IF(AI253=AH244,AJ257,IF(AI253=AH242,AR122,IF(AI253=AH243,BA122)))</f>
        <v>01/06/2024</v>
      </c>
      <c r="BA212" s="7">
        <f>AY120</f>
        <v>2025</v>
      </c>
      <c r="BB212" s="7" t="str">
        <f>AR149</f>
        <v>Feb</v>
      </c>
      <c r="BC212" s="7">
        <f>VLOOKUP(BB212,AE198:AF209,2,FALSE)</f>
        <v>2</v>
      </c>
      <c r="BD212" s="7">
        <v>1</v>
      </c>
    </row>
    <row r="213" spans="26:57" s="7" customFormat="1" hidden="1" x14ac:dyDescent="0.25">
      <c r="Z213" s="84"/>
      <c r="AA213" s="84"/>
      <c r="AB213" s="84"/>
      <c r="AD213" s="7">
        <v>16</v>
      </c>
      <c r="AF213" s="7">
        <v>16</v>
      </c>
      <c r="AH213" s="11">
        <v>2004</v>
      </c>
      <c r="AI213" s="11"/>
      <c r="AK213" s="100"/>
      <c r="AP213" s="94" t="s">
        <v>216</v>
      </c>
      <c r="AQ213" s="94" t="s">
        <v>217</v>
      </c>
      <c r="AR213" s="94"/>
      <c r="AS213" s="94"/>
      <c r="AT213" s="94"/>
      <c r="AU213" s="94"/>
      <c r="AV213" s="94"/>
      <c r="AW213" s="94" t="s">
        <v>189</v>
      </c>
      <c r="AX213" s="94" t="str">
        <f>AX198</f>
        <v>10/06/2023</v>
      </c>
      <c r="BC213" s="81">
        <f>DATE(BA212,BC212,BD212)</f>
        <v>45689</v>
      </c>
      <c r="BD213" s="7" t="str">
        <f>TEXT(BC213,"dd/mm/yyyy")</f>
        <v>01/02/2025</v>
      </c>
    </row>
    <row r="214" spans="26:57" s="7" customFormat="1" hidden="1" x14ac:dyDescent="0.25">
      <c r="Z214" s="84"/>
      <c r="AA214" s="84"/>
      <c r="AB214" s="84"/>
      <c r="AF214" s="7">
        <v>17</v>
      </c>
      <c r="AH214" s="11">
        <v>2005</v>
      </c>
      <c r="AI214" s="11"/>
      <c r="AK214" s="11"/>
    </row>
    <row r="215" spans="26:57" s="7" customFormat="1" hidden="1" x14ac:dyDescent="0.25">
      <c r="Z215" s="84"/>
      <c r="AA215" s="84"/>
      <c r="AB215" s="84"/>
      <c r="AF215" s="7">
        <v>18</v>
      </c>
      <c r="AH215" s="11">
        <v>2006</v>
      </c>
      <c r="AJ215" s="83"/>
      <c r="AK215" s="11"/>
      <c r="AP215" s="94" t="s">
        <v>188</v>
      </c>
      <c r="AQ215" s="94" t="str">
        <f>AQ198</f>
        <v>Date of Promotion as  School Assistant (Bio.Science)</v>
      </c>
      <c r="AR215" s="94"/>
      <c r="AS215" s="94"/>
      <c r="AT215" s="94"/>
      <c r="AU215" s="94"/>
      <c r="AV215" s="94"/>
      <c r="AW215" s="94" t="s">
        <v>189</v>
      </c>
      <c r="AX215" s="94" t="str">
        <f>AX198</f>
        <v>10/06/2023</v>
      </c>
    </row>
    <row r="216" spans="26:57" s="7" customFormat="1" hidden="1" x14ac:dyDescent="0.25">
      <c r="Z216" s="84"/>
      <c r="AA216" s="84"/>
      <c r="AB216" s="84"/>
      <c r="AF216" s="7">
        <v>19</v>
      </c>
      <c r="AH216" s="11">
        <v>2007</v>
      </c>
      <c r="AJ216" s="83"/>
      <c r="AP216" s="94" t="s">
        <v>190</v>
      </c>
      <c r="AQ216" s="94" t="str">
        <f>AQ199</f>
        <v>Existing Pay / Scale of Pay on promotion date</v>
      </c>
      <c r="AR216" s="94"/>
      <c r="AS216" s="94"/>
      <c r="AT216" s="94"/>
      <c r="AU216" s="94"/>
      <c r="AV216" s="94"/>
      <c r="AW216" s="94" t="s">
        <v>189</v>
      </c>
      <c r="AX216" s="94" t="str">
        <f>AX199</f>
        <v xml:space="preserve">67190 / 44570- 127480 </v>
      </c>
    </row>
    <row r="217" spans="26:57" s="7" customFormat="1" hidden="1" x14ac:dyDescent="0.25">
      <c r="Z217" s="84"/>
      <c r="AA217" s="84"/>
      <c r="AB217" s="84"/>
      <c r="AF217" s="7">
        <v>20</v>
      </c>
      <c r="AH217" s="11">
        <v>2008</v>
      </c>
      <c r="AP217" s="94" t="s">
        <v>192</v>
      </c>
      <c r="AQ217" s="94" t="s">
        <v>193</v>
      </c>
      <c r="AR217" s="94"/>
      <c r="AS217" s="94"/>
      <c r="AT217" s="94"/>
      <c r="AU217" s="94"/>
      <c r="AV217" s="94"/>
      <c r="AW217" s="94" t="s">
        <v>189</v>
      </c>
      <c r="AX217" s="94" t="str">
        <f>AX200</f>
        <v xml:space="preserve">44570- 127480 </v>
      </c>
    </row>
    <row r="218" spans="26:57" s="7" customFormat="1" hidden="1" x14ac:dyDescent="0.25">
      <c r="Z218" s="84"/>
      <c r="AA218" s="84"/>
      <c r="AB218" s="84"/>
      <c r="AF218" s="7">
        <v>21</v>
      </c>
      <c r="AH218" s="11">
        <v>2009</v>
      </c>
      <c r="AP218" s="94" t="s">
        <v>194</v>
      </c>
      <c r="AQ218" s="165" t="str">
        <f>AQ201</f>
        <v xml:space="preserve">Existing Pay as on  10/06/2023  in the  Secondary Grade Teacher Post  in the Scale of  44570- 127480 </v>
      </c>
      <c r="AR218" s="165"/>
      <c r="AS218" s="165"/>
      <c r="AT218" s="165"/>
      <c r="AU218" s="165"/>
      <c r="AV218" s="165"/>
      <c r="AW218" s="94" t="s">
        <v>189</v>
      </c>
      <c r="AX218" s="95">
        <f>AX201</f>
        <v>67190</v>
      </c>
    </row>
    <row r="219" spans="26:57" s="7" customFormat="1" ht="27.75" hidden="1" customHeight="1" x14ac:dyDescent="0.25">
      <c r="Z219" s="84"/>
      <c r="AA219" s="84"/>
      <c r="AB219" s="84"/>
      <c r="AF219" s="7">
        <v>22</v>
      </c>
      <c r="AH219" s="11">
        <v>2010</v>
      </c>
      <c r="AP219" s="94"/>
      <c r="AQ219" s="165"/>
      <c r="AR219" s="165"/>
      <c r="AS219" s="165"/>
      <c r="AT219" s="165"/>
      <c r="AU219" s="165"/>
      <c r="AV219" s="165"/>
      <c r="AW219" s="94"/>
      <c r="AX219" s="97"/>
    </row>
    <row r="220" spans="26:57" s="7" customFormat="1" ht="31.5" hidden="1" customHeight="1" x14ac:dyDescent="0.25">
      <c r="Z220" s="84"/>
      <c r="AA220" s="84"/>
      <c r="AB220" s="84"/>
      <c r="AF220" s="7">
        <v>23</v>
      </c>
      <c r="AG220" s="7">
        <v>1</v>
      </c>
      <c r="AH220" s="11">
        <v>2019</v>
      </c>
      <c r="AI220" s="7" t="s">
        <v>3</v>
      </c>
      <c r="AP220" s="94" t="s">
        <v>195</v>
      </c>
      <c r="AQ220" s="165" t="str">
        <f>AQ203</f>
        <v xml:space="preserve">Pay already fixed in the  School Assistant (Bio.Science)  Post under FR 22(a) i w.e.f. 10/06/2023  in the scale of  Pay 44570- 127480 </v>
      </c>
      <c r="AR220" s="165"/>
      <c r="AS220" s="165"/>
      <c r="AT220" s="165"/>
      <c r="AU220" s="165"/>
      <c r="AV220" s="165"/>
      <c r="AW220" s="94" t="s">
        <v>189</v>
      </c>
      <c r="AX220" s="95">
        <f>AX203</f>
        <v>69020</v>
      </c>
    </row>
    <row r="221" spans="26:57" s="7" customFormat="1" hidden="1" x14ac:dyDescent="0.25">
      <c r="Z221" s="84"/>
      <c r="AA221" s="84"/>
      <c r="AB221" s="84"/>
      <c r="AF221" s="7">
        <v>24</v>
      </c>
      <c r="AG221" s="7">
        <v>2</v>
      </c>
      <c r="AH221" s="11">
        <v>2020</v>
      </c>
      <c r="AI221" s="7" t="s">
        <v>218</v>
      </c>
      <c r="AP221" s="94"/>
      <c r="AQ221" s="165"/>
      <c r="AR221" s="165"/>
      <c r="AS221" s="165"/>
      <c r="AT221" s="165"/>
      <c r="AU221" s="165"/>
      <c r="AV221" s="165"/>
      <c r="AW221" s="94"/>
      <c r="AX221" s="97"/>
    </row>
    <row r="222" spans="26:57" s="7" customFormat="1" hidden="1" x14ac:dyDescent="0.25">
      <c r="Z222" s="84"/>
      <c r="AA222" s="84"/>
      <c r="AB222" s="84"/>
      <c r="AF222" s="7">
        <v>25</v>
      </c>
      <c r="AG222" s="7">
        <v>3</v>
      </c>
      <c r="AH222" s="11">
        <v>2021</v>
      </c>
      <c r="AI222" s="7" t="s">
        <v>219</v>
      </c>
      <c r="AP222" s="94" t="s">
        <v>196</v>
      </c>
      <c r="AQ222" s="94" t="str">
        <f>AQ205</f>
        <v>Pay as on 10/06/2023  in the Secondary Grade Teacher  Post  (44570- 127480 )</v>
      </c>
      <c r="AR222" s="94"/>
      <c r="AS222" s="94"/>
      <c r="AT222" s="94"/>
      <c r="AU222" s="94"/>
      <c r="AV222" s="94"/>
      <c r="AW222" s="94" t="s">
        <v>189</v>
      </c>
      <c r="AX222" s="95">
        <f>AX205</f>
        <v>67190</v>
      </c>
    </row>
    <row r="223" spans="26:57" s="7" customFormat="1" hidden="1" x14ac:dyDescent="0.25">
      <c r="Z223" s="84"/>
      <c r="AA223" s="84"/>
      <c r="AB223" s="84"/>
      <c r="AF223" s="7">
        <v>26</v>
      </c>
      <c r="AG223" s="7">
        <v>4</v>
      </c>
      <c r="AH223" s="11">
        <v>2022</v>
      </c>
      <c r="AI223" s="83">
        <f>IF(AI224=AI220,1,2)</f>
        <v>2</v>
      </c>
      <c r="AJ223" s="83"/>
      <c r="AP223" s="94" t="s">
        <v>206</v>
      </c>
      <c r="AQ223" s="94" t="str">
        <f ca="1">AQ206</f>
        <v>Pay as on normal  Increment date due on  01/02/2023</v>
      </c>
      <c r="AR223" s="94"/>
      <c r="AS223" s="94"/>
      <c r="AT223" s="94"/>
      <c r="AU223" s="94"/>
      <c r="AV223" s="94"/>
      <c r="AW223" s="94" t="s">
        <v>189</v>
      </c>
      <c r="AX223" s="95">
        <f>AX206</f>
        <v>69020</v>
      </c>
      <c r="AZ223" s="169" t="str">
        <f>IF(AI253=AH243,AQ223,IF(AI253=AH242,"",IF(AI253=AH244,"")))</f>
        <v/>
      </c>
      <c r="BA223" s="169"/>
      <c r="BB223" s="169"/>
      <c r="BC223" s="169"/>
      <c r="BD223" s="169"/>
      <c r="BE223" s="169"/>
    </row>
    <row r="224" spans="26:57" s="7" customFormat="1" hidden="1" x14ac:dyDescent="0.25">
      <c r="Z224" s="84"/>
      <c r="AA224" s="84"/>
      <c r="AB224" s="84"/>
      <c r="AF224" s="7">
        <v>27</v>
      </c>
      <c r="AG224" s="7">
        <v>5</v>
      </c>
      <c r="AH224" s="11">
        <v>2023</v>
      </c>
      <c r="AI224" s="7" t="str">
        <f>E8</f>
        <v>Smt.</v>
      </c>
      <c r="AJ224" s="7" t="str">
        <f>E31</f>
        <v>Sri.</v>
      </c>
      <c r="AP224" s="94" t="s">
        <v>208</v>
      </c>
      <c r="AQ224" s="94" t="s">
        <v>209</v>
      </c>
      <c r="AR224" s="94"/>
      <c r="AS224" s="94"/>
      <c r="AT224" s="94"/>
      <c r="AU224" s="94"/>
      <c r="AV224" s="94"/>
      <c r="AW224" s="94" t="s">
        <v>189</v>
      </c>
      <c r="AX224" s="95">
        <f>AX207</f>
        <v>70850</v>
      </c>
      <c r="AZ224" s="7" t="str">
        <f>IF(AI253=AH243,AX223,IF(AI253=AH242,"",IF(AI253=AH244,"")))</f>
        <v/>
      </c>
    </row>
    <row r="225" spans="26:61" s="7" customFormat="1" hidden="1" x14ac:dyDescent="0.25">
      <c r="Z225" s="84"/>
      <c r="AA225" s="84"/>
      <c r="AB225" s="84"/>
      <c r="AF225" s="7">
        <v>28</v>
      </c>
      <c r="AI225" s="7" t="str">
        <f>IF(AI223=1,"his","her")</f>
        <v>her</v>
      </c>
      <c r="AP225" s="94"/>
      <c r="AQ225" s="94"/>
      <c r="AR225" s="94"/>
      <c r="AS225" s="94"/>
      <c r="AT225" s="94"/>
      <c r="AU225" s="94"/>
      <c r="AV225" s="170"/>
      <c r="AW225" s="170"/>
      <c r="AX225" s="95"/>
    </row>
    <row r="226" spans="26:61" s="7" customFormat="1" hidden="1" x14ac:dyDescent="0.25">
      <c r="Z226" s="84"/>
      <c r="AA226" s="84"/>
      <c r="AB226" s="84"/>
      <c r="AF226" s="7">
        <v>29</v>
      </c>
      <c r="AH226" s="7" t="s">
        <v>220</v>
      </c>
      <c r="AI226" s="7">
        <f>VLOOKUP(X183,Z116:AA196,2,FALSE)</f>
        <v>69020</v>
      </c>
      <c r="AJ226" s="7">
        <f>VLOOKUP(X183,Z116:AA196,2,FALSE)</f>
        <v>69020</v>
      </c>
      <c r="AP226" s="94" t="s">
        <v>213</v>
      </c>
      <c r="AQ226" s="165" t="str">
        <f>AQ210</f>
        <v>Pay re - fixed in next stage in Higher cadre ie. in the School Assistant (Bio.Science) post in scale of 44570- 127480  w.e.f. 10/06/2023</v>
      </c>
      <c r="AR226" s="165"/>
      <c r="AS226" s="165"/>
      <c r="AT226" s="165"/>
      <c r="AU226" s="165"/>
      <c r="AV226" s="165"/>
      <c r="AW226" s="94"/>
      <c r="AX226" s="97"/>
      <c r="AZ226" s="167" t="str">
        <f>IF(AI253=AH243,AQ226,IF(AI253=AH242,"",IF(AI253=AH244,"")))</f>
        <v/>
      </c>
      <c r="BA226" s="167"/>
      <c r="BB226" s="167"/>
      <c r="BC226" s="167"/>
      <c r="BD226" s="167"/>
      <c r="BE226" s="167"/>
    </row>
    <row r="227" spans="26:61" s="7" customFormat="1" hidden="1" x14ac:dyDescent="0.25">
      <c r="Z227" s="84"/>
      <c r="AA227" s="84"/>
      <c r="AB227" s="84"/>
      <c r="AF227" s="7">
        <v>30</v>
      </c>
      <c r="AH227" s="7" t="s">
        <v>221</v>
      </c>
      <c r="AI227" s="7">
        <f>VLOOKUP(X183,Z116:AB196,3,FALSE)</f>
        <v>70850</v>
      </c>
      <c r="AJ227" s="7">
        <f>VLOOKUP(X183,Z116:AB196,3,FALSE)</f>
        <v>70850</v>
      </c>
      <c r="AP227" s="94"/>
      <c r="AQ227" s="165"/>
      <c r="AR227" s="165"/>
      <c r="AS227" s="165"/>
      <c r="AT227" s="165"/>
      <c r="AU227" s="165"/>
      <c r="AV227" s="165"/>
      <c r="AW227" s="94" t="s">
        <v>189</v>
      </c>
      <c r="AX227" s="95">
        <f>AX211</f>
        <v>70850</v>
      </c>
      <c r="AZ227" s="167"/>
      <c r="BA227" s="167"/>
      <c r="BB227" s="167"/>
      <c r="BC227" s="167"/>
      <c r="BD227" s="167"/>
      <c r="BE227" s="167"/>
    </row>
    <row r="228" spans="26:61" s="7" customFormat="1" hidden="1" x14ac:dyDescent="0.25">
      <c r="Z228" s="84"/>
      <c r="AA228" s="84"/>
      <c r="AB228" s="84"/>
      <c r="AF228" s="7">
        <v>31</v>
      </c>
      <c r="AH228" s="7" t="s">
        <v>222</v>
      </c>
      <c r="AI228" s="7">
        <f>VLOOKUP(X183,Z116:AB196,3,FALSE)</f>
        <v>70850</v>
      </c>
      <c r="AJ228" s="7">
        <f>VLOOKUP(X183,Z116:AB196,3,FALSE)</f>
        <v>70850</v>
      </c>
      <c r="AP228" s="94" t="s">
        <v>214</v>
      </c>
      <c r="AQ228" s="94" t="s">
        <v>223</v>
      </c>
      <c r="AR228" s="94"/>
      <c r="AS228" s="94"/>
      <c r="AT228" s="94"/>
      <c r="AU228" s="94"/>
      <c r="AV228" s="94"/>
      <c r="AW228" s="94" t="s">
        <v>189</v>
      </c>
      <c r="AX228" s="99">
        <f ca="1">AX212</f>
        <v>45323</v>
      </c>
      <c r="AZ228" s="7" t="str">
        <f>IF(AI253=AH243,AX227,IF(AI253=AH242,"",IF(AI253=AH244,"")))</f>
        <v/>
      </c>
    </row>
    <row r="229" spans="26:61" s="7" customFormat="1" hidden="1" x14ac:dyDescent="0.25">
      <c r="Z229" s="84"/>
      <c r="AA229" s="84"/>
      <c r="AB229" s="84"/>
      <c r="AP229" s="94" t="s">
        <v>216</v>
      </c>
      <c r="AQ229" s="94" t="s">
        <v>217</v>
      </c>
      <c r="AR229" s="94"/>
      <c r="AS229" s="94"/>
      <c r="AT229" s="94"/>
      <c r="AU229" s="94"/>
      <c r="AV229" s="94"/>
      <c r="AW229" s="94" t="s">
        <v>189</v>
      </c>
      <c r="AX229" s="94" t="str">
        <f>AX213</f>
        <v>10/06/2023</v>
      </c>
    </row>
    <row r="230" spans="26:61" s="7" customFormat="1" hidden="1" x14ac:dyDescent="0.25">
      <c r="Z230" s="84"/>
      <c r="AA230" s="84"/>
      <c r="AB230" s="84"/>
      <c r="BF230" s="7" t="str">
        <f ca="1">TEXT(AY119,"DD/MM/YYYY")</f>
        <v>01/02/2023</v>
      </c>
    </row>
    <row r="231" spans="26:61" s="7" customFormat="1" hidden="1" x14ac:dyDescent="0.25">
      <c r="Z231" s="84"/>
      <c r="AA231" s="84"/>
      <c r="AB231" s="84"/>
      <c r="AZ231" s="164" t="s">
        <v>224</v>
      </c>
      <c r="BA231" s="164"/>
      <c r="BB231" s="164"/>
      <c r="BC231" s="164"/>
      <c r="BD231" s="164"/>
      <c r="BE231" s="164"/>
      <c r="BF231" s="168" t="e">
        <f>CONCATENATE(BD115,"  Date of normal increment in the lower post  ")</f>
        <v>#N/A</v>
      </c>
      <c r="BG231" s="168"/>
      <c r="BH231" s="168"/>
      <c r="BI231" s="168"/>
    </row>
    <row r="232" spans="26:61" s="7" customFormat="1" hidden="1" x14ac:dyDescent="0.25">
      <c r="Z232" s="84"/>
      <c r="AA232" s="84"/>
      <c r="AB232" s="84"/>
      <c r="AF232" s="11"/>
      <c r="AG232" s="11"/>
      <c r="AH232" s="11"/>
      <c r="AI232" s="11"/>
      <c r="AJ232" s="11"/>
      <c r="AK232" s="11"/>
      <c r="AL232" s="11"/>
      <c r="AM232" s="11"/>
      <c r="AQ232" s="7" t="s">
        <v>225</v>
      </c>
      <c r="AZ232" s="164"/>
      <c r="BA232" s="164"/>
      <c r="BB232" s="164"/>
      <c r="BC232" s="164"/>
      <c r="BD232" s="164"/>
      <c r="BE232" s="164"/>
      <c r="BF232" s="168"/>
      <c r="BG232" s="168"/>
      <c r="BH232" s="168"/>
      <c r="BI232" s="168"/>
    </row>
    <row r="233" spans="26:61" s="7" customFormat="1" hidden="1" x14ac:dyDescent="0.25">
      <c r="Z233" s="84"/>
      <c r="AA233" s="84"/>
      <c r="AB233" s="84"/>
      <c r="AF233" s="11"/>
      <c r="AG233" s="11"/>
      <c r="AH233" s="11"/>
      <c r="AI233" s="11"/>
      <c r="AJ233" s="11"/>
      <c r="AK233" s="11"/>
      <c r="AL233" s="11"/>
      <c r="AM233" s="11"/>
      <c r="AQ233" s="167" t="s">
        <v>226</v>
      </c>
      <c r="AR233" s="167"/>
      <c r="AS233" s="167"/>
      <c r="AT233" s="167"/>
      <c r="AU233" s="167"/>
      <c r="AV233" s="167"/>
      <c r="AZ233" s="98"/>
      <c r="BA233" s="98"/>
      <c r="BB233" s="98"/>
      <c r="BC233" s="98"/>
      <c r="BD233" s="98"/>
      <c r="BE233" s="98"/>
      <c r="BF233" s="7" t="str">
        <f>CONCATENATE(AN119,"  Date of Promotion  ")</f>
        <v xml:space="preserve">10/06/2023  Date of Promotion  </v>
      </c>
    </row>
    <row r="234" spans="26:61" s="7" customFormat="1" hidden="1" x14ac:dyDescent="0.25">
      <c r="Z234" s="84"/>
      <c r="AA234" s="84"/>
      <c r="AB234" s="84"/>
      <c r="AF234" s="11"/>
      <c r="AG234" s="11"/>
      <c r="AH234" s="11"/>
      <c r="AI234" s="11"/>
      <c r="AJ234" s="11"/>
      <c r="AK234" s="11"/>
      <c r="AL234" s="11"/>
      <c r="AM234" s="11"/>
      <c r="AQ234" s="167"/>
      <c r="AR234" s="167"/>
      <c r="AS234" s="167"/>
      <c r="AT234" s="167"/>
      <c r="AU234" s="167"/>
      <c r="AV234" s="167"/>
      <c r="AZ234" s="98"/>
      <c r="BA234" s="98"/>
      <c r="BB234" s="98"/>
      <c r="BC234" s="98"/>
      <c r="BD234" s="98"/>
      <c r="BE234" s="98"/>
      <c r="BF234" s="81">
        <f>AX119</f>
        <v>45689</v>
      </c>
    </row>
    <row r="235" spans="26:61" s="7" customFormat="1" hidden="1" x14ac:dyDescent="0.25">
      <c r="Z235" s="84"/>
      <c r="AA235" s="84"/>
      <c r="AB235" s="84"/>
      <c r="AF235" s="11"/>
      <c r="AG235" s="11"/>
      <c r="AH235" s="11"/>
      <c r="AI235" s="11"/>
      <c r="AJ235" s="11"/>
      <c r="AK235" s="11"/>
      <c r="AL235" s="11"/>
      <c r="AM235" s="11"/>
      <c r="AQ235" s="7" t="s">
        <v>227</v>
      </c>
      <c r="AZ235" s="131" t="str">
        <f>IF(AI253=AI248,BF234,IF(AI253=AI250,BF233,IF(AI253=AI249,BF231)))</f>
        <v xml:space="preserve">10/06/2023  Date of Promotion  </v>
      </c>
    </row>
    <row r="236" spans="26:61" s="7" customFormat="1" hidden="1" x14ac:dyDescent="0.25">
      <c r="Z236" s="84"/>
      <c r="AA236" s="84"/>
      <c r="AB236" s="84"/>
    </row>
    <row r="237" spans="26:61" s="7" customFormat="1" hidden="1" x14ac:dyDescent="0.25">
      <c r="Z237" s="84"/>
      <c r="AA237" s="84"/>
      <c r="AB237" s="84"/>
      <c r="AF237" s="11"/>
      <c r="AQ237" s="167" t="s">
        <v>228</v>
      </c>
      <c r="AR237" s="167"/>
      <c r="AS237" s="167"/>
      <c r="AT237" s="167"/>
      <c r="AU237" s="167"/>
      <c r="AV237" s="167"/>
      <c r="AX237" s="7" t="s">
        <v>229</v>
      </c>
    </row>
    <row r="238" spans="26:61" s="7" customFormat="1" hidden="1" x14ac:dyDescent="0.25">
      <c r="Z238" s="84"/>
      <c r="AA238" s="84"/>
      <c r="AB238" s="84"/>
      <c r="AF238" s="11"/>
      <c r="AQ238" s="167"/>
      <c r="AR238" s="167"/>
      <c r="AS238" s="167"/>
      <c r="AT238" s="167"/>
      <c r="AU238" s="167"/>
      <c r="AV238" s="167"/>
      <c r="AX238" s="7" t="s">
        <v>230</v>
      </c>
    </row>
    <row r="239" spans="26:61" s="7" customFormat="1" hidden="1" x14ac:dyDescent="0.25">
      <c r="Z239" s="84"/>
      <c r="AA239" s="84"/>
      <c r="AB239" s="84"/>
      <c r="AF239" s="11"/>
      <c r="AX239" s="7" t="s">
        <v>231</v>
      </c>
    </row>
    <row r="240" spans="26:61" s="7" customFormat="1" hidden="1" x14ac:dyDescent="0.25">
      <c r="Z240" s="84"/>
      <c r="AA240" s="84"/>
      <c r="AB240" s="84"/>
      <c r="AF240" s="11"/>
      <c r="AX240" s="7" t="s">
        <v>232</v>
      </c>
    </row>
    <row r="241" spans="26:76" s="7" customFormat="1" hidden="1" x14ac:dyDescent="0.25">
      <c r="Z241" s="84"/>
      <c r="AA241" s="84"/>
      <c r="AB241" s="84"/>
      <c r="BF241" s="98"/>
    </row>
    <row r="242" spans="26:76" s="7" customFormat="1" hidden="1" x14ac:dyDescent="0.25">
      <c r="Z242" s="84"/>
      <c r="AA242" s="84"/>
      <c r="AB242" s="84"/>
      <c r="AG242" s="7">
        <v>1</v>
      </c>
      <c r="AH242" s="7" t="s">
        <v>220</v>
      </c>
      <c r="AI242" s="7">
        <v>1</v>
      </c>
    </row>
    <row r="243" spans="26:76" s="7" customFormat="1" hidden="1" x14ac:dyDescent="0.25">
      <c r="Z243" s="84"/>
      <c r="AA243" s="84"/>
      <c r="AB243" s="84"/>
      <c r="AG243" s="7">
        <v>2</v>
      </c>
      <c r="AH243" s="7" t="s">
        <v>221</v>
      </c>
      <c r="AI243" s="7">
        <v>2</v>
      </c>
      <c r="AK243" s="131" t="str">
        <f>IF(AH245=AI248,AX119,IF(AH245=AI249,BD115,IF(AH245=AI250,AN119)))</f>
        <v>10/06/2023</v>
      </c>
    </row>
    <row r="244" spans="26:76" s="7" customFormat="1" ht="26.25" hidden="1" customHeight="1" x14ac:dyDescent="0.25">
      <c r="Z244" s="84"/>
      <c r="AA244" s="84"/>
      <c r="AB244" s="84"/>
      <c r="AG244" s="7">
        <v>3</v>
      </c>
      <c r="AH244" s="7" t="s">
        <v>18</v>
      </c>
      <c r="AI244" s="7">
        <v>3</v>
      </c>
      <c r="AP244" s="169" t="s">
        <v>233</v>
      </c>
      <c r="AQ244" s="169"/>
      <c r="AR244" s="169"/>
      <c r="AV244" s="7" t="str">
        <f>CONCATENATE(AR146,", ",I16,", ",I17, "  (","Mandal",")","  and repoted to ",AI225,"  duties on the F.N of  ",AN119,".")</f>
        <v>ZP High School, Jonnagiri, Tuggali  (Mandal)  and repoted to her  duties on the F.N of  10/06/2023.</v>
      </c>
      <c r="AZ244" s="169" t="s">
        <v>234</v>
      </c>
      <c r="BA244" s="169"/>
      <c r="BE244" s="7" t="str">
        <f>CONCATENATE(I16,", ",I17,","," ( ","Mandal",")", "  and repoted to his duties on the F.N of  ",AN119,".")</f>
        <v>Jonnagiri, Tuggali, ( Mandal)  and repoted to his duties on the F.N of  10/06/2023.</v>
      </c>
      <c r="BG244" s="169" t="s">
        <v>235</v>
      </c>
      <c r="BH244" s="169"/>
      <c r="BI244" s="169"/>
      <c r="BO244" s="168" t="str">
        <f>IF(AI253=AI248,AV245,IF(AI253=AI250,BE245,IF(AI253=AI249,AM245)))</f>
        <v xml:space="preserve">        In accordance with the 4th cited above Smt. A Venkatesh  Formerly  Secondary Grade Teacher  working in  MP UP Schhol, Dharmavaram, Dhone  (Mandal)  has been Promoted to  School Assistant (Bio.Science)  and posted to  ZP High School, Jonnagiri, Tuggali, ( Mandal)  and repoted to his duties on the F.N of  10/06/2023.</v>
      </c>
      <c r="BP244" s="168"/>
      <c r="BQ244" s="168"/>
      <c r="BR244" s="168"/>
      <c r="BS244" s="168"/>
      <c r="BT244" s="168"/>
      <c r="BU244" s="168"/>
      <c r="BV244" s="168"/>
      <c r="BW244" s="168"/>
      <c r="BX244" s="168"/>
    </row>
    <row r="245" spans="26:76" s="7" customFormat="1" ht="17.25" hidden="1" customHeight="1" x14ac:dyDescent="0.25">
      <c r="Z245" s="84"/>
      <c r="AA245" s="84"/>
      <c r="AB245" s="84"/>
      <c r="AH245" s="7" t="str">
        <f>F18</f>
        <v>Promotion Date fixation</v>
      </c>
      <c r="AM245" s="168" t="str">
        <f>CONCATENATE("                       In accordance with the order 4st cited above, the Pay of  ",AI224," ", F8,", ",I14,", ",AR146,", ",I16,", ",I17," ",  "( ","Mandal",") ","  was already fixed at Rs. ",AR148, " w.e.f. the Date of Promotion on  ",AX176,"  under FR 22(a)i in the lower cadre as per  ",AI225,"  option exercised to fix pay on the Date normal increment of the lower post on  ",AR122,".")</f>
        <v xml:space="preserve">                       In accordance with the order 4st cited above, the Pay of  Smt. A Venkatesh, School Assistant (Bio.Science), ZP High School, Jonnagiri, Tuggali ( Mandal)   was already fixed at Rs. 67190 w.e.f. the Date of Promotion on  10/06/2023  under FR 22(a)i in the lower cadre as per  her  option exercised to fix pay on the Date normal increment of the lower post on  01/06/2023.</v>
      </c>
      <c r="AN245" s="168"/>
      <c r="AO245" s="168"/>
      <c r="AP245" s="168"/>
      <c r="AQ245" s="168"/>
      <c r="AR245" s="168"/>
      <c r="AS245" s="168"/>
      <c r="AT245" s="168"/>
      <c r="AU245" s="168"/>
      <c r="AV245" s="223" t="str">
        <f>CONCATENATE("                  In accordance with the 4th cited above ",AI224," ",F8, "  Formerly ",F14,", "," working in  ",AR145,", ", F16,", ",F17," "," ("," Mandal",")","  has been Promoted to ", AR144,"  and posted to ", AV244)</f>
        <v xml:space="preserve">                  In accordance with the 4th cited above Smt. A Venkatesh  Formerly Secondary Grade Teacher,  working in  MP UP Schhol, Dharmavaram, Dhone  ( Mandal)  has been Promoted to School Assistant (Bio.Science)  and posted to ZP High School, Jonnagiri, Tuggali  (Mandal)  and repoted to her  duties on the F.N of  10/06/2023.</v>
      </c>
      <c r="AW245" s="223"/>
      <c r="AX245" s="223"/>
      <c r="AY245" s="223"/>
      <c r="AZ245" s="223"/>
      <c r="BA245" s="223"/>
      <c r="BB245" s="223"/>
      <c r="BC245" s="223"/>
      <c r="BD245" s="223"/>
      <c r="BE245" s="223" t="str">
        <f>CONCATENATE("        In accordance with the 4th cited above ", AI224," ",F8,"  Formerly  ", F14, "  working in  ",AR145,", ",F16,", ",F17," "," (","Mandal",")","  has been Promoted to  ",I14,"  and posted to  ",AR146,", ",BE244 )</f>
        <v xml:space="preserve">        In accordance with the 4th cited above Smt. A Venkatesh  Formerly  Secondary Grade Teacher  working in  MP UP Schhol, Dharmavaram, Dhone  (Mandal)  has been Promoted to  School Assistant (Bio.Science)  and posted to  ZP High School, Jonnagiri, Tuggali, ( Mandal)  and repoted to his duties on the F.N of  10/06/2023.</v>
      </c>
      <c r="BF245" s="223"/>
      <c r="BG245" s="223"/>
      <c r="BH245" s="223"/>
      <c r="BI245" s="223"/>
      <c r="BJ245" s="223"/>
      <c r="BK245" s="223"/>
      <c r="BL245" s="223"/>
      <c r="BM245" s="223"/>
      <c r="BO245" s="168"/>
      <c r="BP245" s="168"/>
      <c r="BQ245" s="168"/>
      <c r="BR245" s="168"/>
      <c r="BS245" s="168"/>
      <c r="BT245" s="168"/>
      <c r="BU245" s="168"/>
      <c r="BV245" s="168"/>
      <c r="BW245" s="168"/>
      <c r="BX245" s="168"/>
    </row>
    <row r="246" spans="26:76" s="7" customFormat="1" hidden="1" x14ac:dyDescent="0.25">
      <c r="Z246" s="84"/>
      <c r="AA246" s="84"/>
      <c r="AB246" s="84"/>
      <c r="AH246" s="83">
        <f>IF(AH245=AH242,1,IF(AH245=AH243,2,3))</f>
        <v>3</v>
      </c>
      <c r="AM246" s="168"/>
      <c r="AN246" s="168"/>
      <c r="AO246" s="168"/>
      <c r="AP246" s="168"/>
      <c r="AQ246" s="168"/>
      <c r="AR246" s="168"/>
      <c r="AS246" s="168"/>
      <c r="AT246" s="168"/>
      <c r="AU246" s="168"/>
      <c r="AV246" s="223"/>
      <c r="AW246" s="223"/>
      <c r="AX246" s="223"/>
      <c r="AY246" s="223"/>
      <c r="AZ246" s="223"/>
      <c r="BA246" s="223"/>
      <c r="BB246" s="223"/>
      <c r="BC246" s="223"/>
      <c r="BD246" s="223"/>
      <c r="BE246" s="223"/>
      <c r="BF246" s="223"/>
      <c r="BG246" s="223"/>
      <c r="BH246" s="223"/>
      <c r="BI246" s="223"/>
      <c r="BJ246" s="223"/>
      <c r="BK246" s="223"/>
      <c r="BL246" s="223"/>
      <c r="BM246" s="223"/>
      <c r="BO246" s="168"/>
      <c r="BP246" s="168"/>
      <c r="BQ246" s="168"/>
      <c r="BR246" s="168"/>
      <c r="BS246" s="168"/>
      <c r="BT246" s="168"/>
      <c r="BU246" s="168"/>
      <c r="BV246" s="168"/>
      <c r="BW246" s="168"/>
      <c r="BX246" s="168"/>
    </row>
    <row r="247" spans="26:76" s="7" customFormat="1" hidden="1" x14ac:dyDescent="0.25">
      <c r="Z247" s="84"/>
      <c r="AA247" s="84"/>
      <c r="AB247" s="84"/>
      <c r="AM247" s="168"/>
      <c r="AN247" s="168"/>
      <c r="AO247" s="168"/>
      <c r="AP247" s="168"/>
      <c r="AQ247" s="168"/>
      <c r="AR247" s="168"/>
      <c r="AS247" s="168"/>
      <c r="AT247" s="168"/>
      <c r="AU247" s="168"/>
      <c r="AV247" s="223"/>
      <c r="AW247" s="223"/>
      <c r="AX247" s="223"/>
      <c r="AY247" s="223"/>
      <c r="AZ247" s="223"/>
      <c r="BA247" s="223"/>
      <c r="BB247" s="223"/>
      <c r="BC247" s="223"/>
      <c r="BD247" s="223"/>
      <c r="BE247" s="223"/>
      <c r="BF247" s="223"/>
      <c r="BG247" s="223"/>
      <c r="BH247" s="223"/>
      <c r="BI247" s="223"/>
      <c r="BJ247" s="223"/>
      <c r="BK247" s="223"/>
      <c r="BL247" s="223"/>
      <c r="BM247" s="223"/>
      <c r="BO247" s="168"/>
      <c r="BP247" s="168"/>
      <c r="BQ247" s="168"/>
      <c r="BR247" s="168"/>
      <c r="BS247" s="168"/>
      <c r="BT247" s="168"/>
      <c r="BU247" s="168"/>
      <c r="BV247" s="168"/>
      <c r="BW247" s="168"/>
      <c r="BX247" s="168"/>
    </row>
    <row r="248" spans="26:76" s="7" customFormat="1" hidden="1" x14ac:dyDescent="0.25">
      <c r="Z248" s="84"/>
      <c r="AA248" s="84"/>
      <c r="AB248" s="84"/>
      <c r="AH248" s="7">
        <v>1</v>
      </c>
      <c r="AI248" s="7" t="s">
        <v>220</v>
      </c>
      <c r="AJ248" s="86">
        <f>AO120</f>
        <v>45087</v>
      </c>
      <c r="AK248" s="7">
        <f>IF(AL216=4,AJ226,AI226)</f>
        <v>69020</v>
      </c>
      <c r="AM248" s="168"/>
      <c r="AN248" s="168"/>
      <c r="AO248" s="168"/>
      <c r="AP248" s="168"/>
      <c r="AQ248" s="168"/>
      <c r="AR248" s="168"/>
      <c r="AS248" s="168"/>
      <c r="AT248" s="168"/>
      <c r="AU248" s="168"/>
      <c r="AV248" s="223"/>
      <c r="AW248" s="223"/>
      <c r="AX248" s="223"/>
      <c r="AY248" s="223"/>
      <c r="AZ248" s="223"/>
      <c r="BA248" s="223"/>
      <c r="BB248" s="223"/>
      <c r="BC248" s="223"/>
      <c r="BD248" s="223"/>
      <c r="BE248" s="223"/>
      <c r="BF248" s="223"/>
      <c r="BG248" s="223"/>
      <c r="BH248" s="223"/>
      <c r="BI248" s="223"/>
      <c r="BJ248" s="223"/>
      <c r="BK248" s="223"/>
      <c r="BL248" s="223"/>
      <c r="BM248" s="223"/>
    </row>
    <row r="249" spans="26:76" s="7" customFormat="1" ht="15" hidden="1" customHeight="1" x14ac:dyDescent="0.25">
      <c r="Z249" s="84"/>
      <c r="AA249" s="84"/>
      <c r="AB249" s="84"/>
      <c r="AH249" s="7">
        <v>2</v>
      </c>
      <c r="AI249" s="7" t="s">
        <v>221</v>
      </c>
      <c r="AJ249" s="86">
        <f>AQ122</f>
        <v>45078</v>
      </c>
      <c r="AK249" s="7">
        <f>IF(AL216=4,AJ227,AI227)</f>
        <v>70850</v>
      </c>
      <c r="AM249" s="168" t="str">
        <f ca="1">CONCATENATE("                     Under the provisions of the instructions contained in the G.O. 1st and 2nd cited above ",AI225,"  Pay Re- fixed at Rs.",AK249,"  w.e.f.  ",AJ255," under FR22(B) in the scale of pay ",AI122, "  in the higher cadre as shown here under.")</f>
        <v xml:space="preserve">                     Under the provisions of the instructions contained in the G.O. 1st and 2nd cited above her  Pay Re- fixed at Rs.70850  w.e.f.  01/02/2023 under FR22(B) in the scale of pay 44570- 127480   in the higher cadre as shown here under.</v>
      </c>
      <c r="AN249" s="168"/>
      <c r="AO249" s="168"/>
      <c r="AP249" s="168"/>
      <c r="AQ249" s="168"/>
      <c r="AR249" s="168"/>
      <c r="AS249" s="168"/>
      <c r="AT249" s="168"/>
      <c r="AU249" s="168"/>
      <c r="AV249" s="168" t="str">
        <f>CONCATENATE("              ",    AI224," ",      F8,", ","  Promoted as ", I14,"  from the cadre of  ",F14," post  and he/she is drawing the pay of Rs.",AR148," in the scale of pay  ",AR151,".","  Accordingly   ",AI225,"  fixed at  Rs. ", AK248," w.e.f. ",AN119,"  in the lower cadre under FR22(a)i.")</f>
        <v xml:space="preserve">              Smt. A Venkatesh,   Promoted as School Assistant (Bio.Science)  from the cadre of  Secondary Grade Teacher post  and he/she is drawing the pay of Rs.67190 in the scale of pay  44570- 127480 .  Accordingly   her  fixed at  Rs. 69020 w.e.f. 10/06/2023  in the lower cadre under FR22(a)i.</v>
      </c>
      <c r="AW249" s="168"/>
      <c r="AX249" s="168"/>
      <c r="AY249" s="168"/>
      <c r="AZ249" s="168"/>
      <c r="BA249" s="168"/>
      <c r="BB249" s="168"/>
      <c r="BC249" s="168"/>
      <c r="BD249" s="168"/>
      <c r="BE249" s="168" t="str">
        <f>CONCATENATE("         ",AI224," ", F8,", ","  Promoted as ", I14,"  from the cadre of  ",F14," post  and he/she is drawing the pay of Rs.",AR148," in the scale of pay  ",AR151,".","  Accordingly ",AI225,"   fixed at  Rs. ", AK250," w.e.f. ",AN119,"  in the present cadre under FR22(B).")</f>
        <v xml:space="preserve">         Smt. A Venkatesh,   Promoted as School Assistant (Bio.Science)  from the cadre of  Secondary Grade Teacher post  and he/she is drawing the pay of Rs.67190 in the scale of pay  44570- 127480 .  Accordingly her   fixed at  Rs. 70850 w.e.f. 10/06/2023  in the present cadre under FR22(B).</v>
      </c>
      <c r="BF249" s="168"/>
      <c r="BG249" s="168"/>
      <c r="BH249" s="168"/>
      <c r="BI249" s="168"/>
      <c r="BJ249" s="168"/>
      <c r="BK249" s="168"/>
      <c r="BL249" s="168"/>
      <c r="BM249" s="168"/>
      <c r="BO249" s="168" t="str">
        <f>IF(AI253=AI248,AV249,IF(AI253=AI250,BE249,IF(AI253=AI249,AM249)))</f>
        <v xml:space="preserve">         Smt. A Venkatesh,   Promoted as School Assistant (Bio.Science)  from the cadre of  Secondary Grade Teacher post  and he/she is drawing the pay of Rs.67190 in the scale of pay  44570- 127480 .  Accordingly her   fixed at  Rs. 70850 w.e.f. 10/06/2023  in the present cadre under FR22(B).</v>
      </c>
      <c r="BP249" s="168"/>
      <c r="BQ249" s="168"/>
      <c r="BR249" s="168"/>
      <c r="BS249" s="168"/>
      <c r="BT249" s="168"/>
      <c r="BU249" s="168"/>
      <c r="BV249" s="168"/>
      <c r="BW249" s="168"/>
      <c r="BX249" s="168"/>
    </row>
    <row r="250" spans="26:76" s="7" customFormat="1" hidden="1" x14ac:dyDescent="0.25">
      <c r="Z250" s="84"/>
      <c r="AA250" s="84"/>
      <c r="AB250" s="84"/>
      <c r="AH250" s="7">
        <v>3</v>
      </c>
      <c r="AI250" s="7" t="s">
        <v>18</v>
      </c>
      <c r="AJ250" s="86">
        <f>AJ248</f>
        <v>45087</v>
      </c>
      <c r="AK250" s="7">
        <f>IF(AL216=4,AJ228,AI228)</f>
        <v>70850</v>
      </c>
      <c r="AM250" s="168"/>
      <c r="AN250" s="168"/>
      <c r="AO250" s="168"/>
      <c r="AP250" s="168"/>
      <c r="AQ250" s="168"/>
      <c r="AR250" s="168"/>
      <c r="AS250" s="168"/>
      <c r="AT250" s="168"/>
      <c r="AU250" s="168"/>
      <c r="AV250" s="168"/>
      <c r="AW250" s="168"/>
      <c r="AX250" s="168"/>
      <c r="AY250" s="168"/>
      <c r="AZ250" s="168"/>
      <c r="BA250" s="168"/>
      <c r="BB250" s="168"/>
      <c r="BC250" s="168"/>
      <c r="BD250" s="168"/>
      <c r="BE250" s="168"/>
      <c r="BF250" s="168"/>
      <c r="BG250" s="168"/>
      <c r="BH250" s="168"/>
      <c r="BI250" s="168"/>
      <c r="BJ250" s="168"/>
      <c r="BK250" s="168"/>
      <c r="BL250" s="168"/>
      <c r="BM250" s="168"/>
      <c r="BO250" s="168"/>
      <c r="BP250" s="168"/>
      <c r="BQ250" s="168"/>
      <c r="BR250" s="168"/>
      <c r="BS250" s="168"/>
      <c r="BT250" s="168"/>
      <c r="BU250" s="168"/>
      <c r="BV250" s="168"/>
      <c r="BW250" s="168"/>
      <c r="BX250" s="168"/>
    </row>
    <row r="251" spans="26:76" s="7" customFormat="1" hidden="1" x14ac:dyDescent="0.25">
      <c r="Z251" s="84"/>
      <c r="AA251" s="84"/>
      <c r="AB251" s="84"/>
      <c r="AM251" s="168"/>
      <c r="AN251" s="168"/>
      <c r="AO251" s="168"/>
      <c r="AP251" s="168"/>
      <c r="AQ251" s="168"/>
      <c r="AR251" s="168"/>
      <c r="AS251" s="168"/>
      <c r="AT251" s="168"/>
      <c r="AU251" s="168"/>
      <c r="AV251" s="168"/>
      <c r="AW251" s="168"/>
      <c r="AX251" s="168"/>
      <c r="AY251" s="168"/>
      <c r="AZ251" s="168"/>
      <c r="BA251" s="168"/>
      <c r="BB251" s="168"/>
      <c r="BC251" s="168"/>
      <c r="BD251" s="168"/>
      <c r="BE251" s="168"/>
      <c r="BF251" s="168"/>
      <c r="BG251" s="168"/>
      <c r="BH251" s="168"/>
      <c r="BI251" s="168"/>
      <c r="BJ251" s="168"/>
      <c r="BK251" s="168"/>
      <c r="BL251" s="168"/>
      <c r="BM251" s="168"/>
      <c r="BO251" s="168"/>
      <c r="BP251" s="168"/>
      <c r="BQ251" s="168"/>
      <c r="BR251" s="168"/>
      <c r="BS251" s="168"/>
      <c r="BT251" s="168"/>
      <c r="BU251" s="168"/>
      <c r="BV251" s="168"/>
      <c r="BW251" s="168"/>
      <c r="BX251" s="168"/>
    </row>
    <row r="252" spans="26:76" s="7" customFormat="1" hidden="1" x14ac:dyDescent="0.25">
      <c r="Z252" s="84"/>
      <c r="AA252" s="84"/>
      <c r="AB252" s="84"/>
      <c r="AM252" s="101"/>
      <c r="AN252" s="101"/>
      <c r="AO252" s="101"/>
      <c r="AP252" s="101"/>
      <c r="AQ252" s="101"/>
      <c r="AR252" s="101"/>
      <c r="AS252" s="101"/>
      <c r="AT252" s="101"/>
      <c r="AU252" s="101"/>
      <c r="AV252" s="168"/>
      <c r="AW252" s="168"/>
      <c r="AX252" s="168"/>
      <c r="AY252" s="168"/>
      <c r="AZ252" s="168"/>
      <c r="BA252" s="168"/>
      <c r="BB252" s="168"/>
      <c r="BC252" s="168"/>
      <c r="BD252" s="168"/>
      <c r="BE252" s="168"/>
      <c r="BF252" s="168"/>
      <c r="BG252" s="168"/>
      <c r="BH252" s="168"/>
      <c r="BI252" s="168"/>
      <c r="BJ252" s="168"/>
      <c r="BK252" s="168"/>
      <c r="BL252" s="168"/>
      <c r="BM252" s="168"/>
      <c r="BO252" s="168"/>
      <c r="BP252" s="168"/>
      <c r="BQ252" s="168"/>
      <c r="BR252" s="168"/>
      <c r="BS252" s="168"/>
      <c r="BT252" s="168"/>
      <c r="BU252" s="168"/>
      <c r="BV252" s="168"/>
      <c r="BW252" s="168"/>
      <c r="BX252" s="168"/>
    </row>
    <row r="253" spans="26:76" s="7" customFormat="1" hidden="1" x14ac:dyDescent="0.25">
      <c r="Z253" s="84"/>
      <c r="AA253" s="84"/>
      <c r="AB253" s="84"/>
      <c r="AH253" s="7" t="s">
        <v>236</v>
      </c>
      <c r="AI253" s="7" t="str">
        <f>VLOOKUP(AH246,AH248:AK250,2,TRUE)</f>
        <v>Promotion Date fixation</v>
      </c>
      <c r="AM253" s="222" t="s">
        <v>237</v>
      </c>
      <c r="AN253" s="222"/>
      <c r="AO253" s="222"/>
      <c r="AP253" s="222"/>
      <c r="AQ253" s="222"/>
      <c r="AR253" s="222"/>
      <c r="AS253" s="222"/>
      <c r="AT253" s="222"/>
      <c r="AU253" s="222"/>
      <c r="AV253" s="222" t="s">
        <v>238</v>
      </c>
      <c r="AW253" s="222"/>
      <c r="AX253" s="222"/>
      <c r="AY253" s="222"/>
      <c r="AZ253" s="222"/>
      <c r="BA253" s="222"/>
      <c r="BB253" s="222"/>
      <c r="BC253" s="222"/>
      <c r="BD253" s="222"/>
      <c r="BE253" s="222" t="s">
        <v>288</v>
      </c>
      <c r="BF253" s="222"/>
      <c r="BG253" s="222"/>
      <c r="BH253" s="222"/>
      <c r="BI253" s="222"/>
      <c r="BJ253" s="222"/>
      <c r="BK253" s="222"/>
      <c r="BL253" s="222"/>
      <c r="BM253" s="222"/>
      <c r="BO253" s="169" t="str">
        <f>IF(AI253=AI248,AV253,IF(AI253=AI250,BE253,IF(AI253=AI249,AM253)))</f>
        <v>Fixation of pay under FR22(b) is shown as detailed below.</v>
      </c>
      <c r="BP253" s="169"/>
      <c r="BQ253" s="169"/>
      <c r="BR253" s="169"/>
      <c r="BS253" s="169"/>
      <c r="BT253" s="169"/>
      <c r="BU253" s="169"/>
      <c r="BV253" s="169"/>
      <c r="BW253" s="169"/>
      <c r="BX253" s="169"/>
    </row>
    <row r="254" spans="26:76" s="7" customFormat="1" ht="15" hidden="1" customHeight="1" x14ac:dyDescent="0.25">
      <c r="Z254" s="84"/>
      <c r="AA254" s="84"/>
      <c r="AB254" s="84"/>
      <c r="AH254" s="7" t="s">
        <v>229</v>
      </c>
      <c r="AI254" s="7">
        <f>VLOOKUP(AH246,AH248:AK250,4,FALSE)</f>
        <v>70850</v>
      </c>
      <c r="AM254" s="167" t="s">
        <v>239</v>
      </c>
      <c r="AN254" s="167"/>
      <c r="AO254" s="167"/>
      <c r="AP254" s="167"/>
      <c r="AQ254" s="167"/>
      <c r="AR254" s="167"/>
      <c r="AS254" s="167"/>
      <c r="AT254" s="167"/>
      <c r="AU254" s="167"/>
      <c r="AV254" s="167" t="s">
        <v>240</v>
      </c>
      <c r="AW254" s="167"/>
      <c r="AX254" s="167"/>
      <c r="AY254" s="167"/>
      <c r="AZ254" s="167"/>
      <c r="BA254" s="167"/>
      <c r="BB254" s="167"/>
      <c r="BC254" s="167"/>
      <c r="BD254" s="167"/>
      <c r="BE254" s="167" t="s">
        <v>241</v>
      </c>
      <c r="BF254" s="167"/>
      <c r="BG254" s="167"/>
      <c r="BH254" s="167"/>
      <c r="BI254" s="167"/>
      <c r="BJ254" s="167"/>
      <c r="BK254" s="167"/>
      <c r="BL254" s="167"/>
      <c r="BM254" s="167"/>
    </row>
    <row r="255" spans="26:76" s="7" customFormat="1" hidden="1" x14ac:dyDescent="0.25">
      <c r="Z255" s="84"/>
      <c r="AA255" s="84"/>
      <c r="AB255" s="84"/>
      <c r="AH255" s="7" t="s">
        <v>242</v>
      </c>
      <c r="AI255" s="86">
        <f>VLOOKUP(AH246,AH248:AK250,3,TRUE)</f>
        <v>45087</v>
      </c>
      <c r="AJ255" s="7" t="str">
        <f ca="1">IF(AI253=AI248,AN119,IF(AI253=AI250,BA122,IF(AI253=AI249,AX208)))</f>
        <v>01/02/2023</v>
      </c>
      <c r="AM255" s="167"/>
      <c r="AN255" s="167"/>
      <c r="AO255" s="167"/>
      <c r="AP255" s="167"/>
      <c r="AQ255" s="167"/>
      <c r="AR255" s="167"/>
      <c r="AS255" s="167"/>
      <c r="AT255" s="167"/>
      <c r="AU255" s="167"/>
      <c r="AV255" s="167"/>
      <c r="AW255" s="167"/>
      <c r="AX255" s="167"/>
      <c r="AY255" s="167"/>
      <c r="AZ255" s="167"/>
      <c r="BA255" s="167"/>
      <c r="BB255" s="167"/>
      <c r="BC255" s="167"/>
      <c r="BD255" s="167"/>
      <c r="BE255" s="167"/>
      <c r="BF255" s="167"/>
      <c r="BG255" s="167"/>
      <c r="BH255" s="167"/>
      <c r="BI255" s="167"/>
      <c r="BJ255" s="167"/>
      <c r="BK255" s="167"/>
      <c r="BL255" s="167"/>
      <c r="BM255" s="167"/>
    </row>
    <row r="256" spans="26:76" s="7" customFormat="1" hidden="1" x14ac:dyDescent="0.25">
      <c r="Z256" s="84"/>
      <c r="AA256" s="84"/>
      <c r="AB256" s="84"/>
      <c r="AI256" s="81">
        <f>DATE(YEAR(AI255)+1,MONTH(AI255),DAY(0))</f>
        <v>45443</v>
      </c>
      <c r="AJ256" s="81">
        <f>AI256+1</f>
        <v>45444</v>
      </c>
      <c r="AM256" s="167"/>
      <c r="AN256" s="167"/>
      <c r="AO256" s="167"/>
      <c r="AP256" s="167"/>
      <c r="AQ256" s="167"/>
      <c r="AR256" s="167"/>
      <c r="AS256" s="167"/>
      <c r="AT256" s="167"/>
      <c r="AU256" s="167"/>
      <c r="AV256" s="167"/>
      <c r="AW256" s="167"/>
      <c r="AX256" s="167"/>
      <c r="AY256" s="167"/>
      <c r="AZ256" s="167"/>
      <c r="BA256" s="167"/>
      <c r="BB256" s="167"/>
      <c r="BC256" s="167"/>
      <c r="BD256" s="167"/>
      <c r="BE256" s="167"/>
      <c r="BF256" s="167"/>
      <c r="BG256" s="167"/>
      <c r="BH256" s="167"/>
      <c r="BI256" s="167"/>
      <c r="BJ256" s="167"/>
      <c r="BK256" s="167"/>
      <c r="BL256" s="167"/>
      <c r="BM256" s="167"/>
    </row>
    <row r="257" spans="26:65" s="7" customFormat="1" hidden="1" x14ac:dyDescent="0.25">
      <c r="Z257" s="84"/>
      <c r="AA257" s="84"/>
      <c r="AB257" s="84"/>
      <c r="AJ257" s="7" t="str">
        <f>TEXT(AJ256,"DD/MM/YYYY")</f>
        <v>01/06/2024</v>
      </c>
      <c r="AM257" s="167"/>
      <c r="AN257" s="167"/>
      <c r="AO257" s="167"/>
      <c r="AP257" s="167"/>
      <c r="AQ257" s="167"/>
      <c r="AR257" s="167"/>
      <c r="AS257" s="167"/>
      <c r="AT257" s="167"/>
      <c r="AU257" s="167"/>
      <c r="AV257" s="167"/>
      <c r="AW257" s="167"/>
      <c r="AX257" s="167"/>
      <c r="AY257" s="167"/>
      <c r="AZ257" s="167"/>
      <c r="BA257" s="167"/>
      <c r="BB257" s="167"/>
      <c r="BC257" s="167"/>
      <c r="BD257" s="167"/>
      <c r="BE257" s="167"/>
      <c r="BF257" s="167"/>
      <c r="BG257" s="167"/>
      <c r="BH257" s="167"/>
      <c r="BI257" s="167"/>
      <c r="BJ257" s="167"/>
      <c r="BK257" s="167"/>
      <c r="BL257" s="167"/>
      <c r="BM257" s="167"/>
    </row>
    <row r="258" spans="26:65" s="7" customFormat="1" hidden="1" x14ac:dyDescent="0.25">
      <c r="Z258" s="84"/>
      <c r="AA258" s="84"/>
      <c r="AB258" s="84"/>
    </row>
    <row r="259" spans="26:65" s="7" customFormat="1" hidden="1" x14ac:dyDescent="0.25">
      <c r="Z259" s="84"/>
      <c r="AA259" s="84"/>
      <c r="AB259" s="84"/>
    </row>
    <row r="260" spans="26:65" s="7" customFormat="1" ht="14.25" hidden="1" customHeight="1" x14ac:dyDescent="0.25">
      <c r="Z260" s="84"/>
      <c r="AA260" s="84"/>
      <c r="AB260" s="84"/>
      <c r="AM260" s="176" t="str">
        <f>CONCATENATE("              Certified that necessary entries were made in the Service Register of the individual. "," The individual is informed that if any excess amount paid due to erroneous sanction noticed during the course of audit such amount shall be recovered in lump sum from  ",AI225," pay bills without any prior notice.")</f>
        <v xml:space="preserve">              Certified that necessary entries were made in the Service Register of the individual.  The individual is informed that if any excess amount paid due to erroneous sanction noticed during the course of audit such amount shall be recovered in lump sum from  her pay bills without any prior notice.</v>
      </c>
      <c r="AN260" s="176"/>
      <c r="AO260" s="176"/>
      <c r="AP260" s="176"/>
      <c r="AQ260" s="176"/>
      <c r="AR260" s="176"/>
      <c r="AS260" s="176"/>
      <c r="AT260" s="176"/>
      <c r="AU260" s="176"/>
      <c r="BH260" s="7">
        <v>3</v>
      </c>
    </row>
    <row r="261" spans="26:65" s="7" customFormat="1" ht="14.25" hidden="1" customHeight="1" x14ac:dyDescent="0.25">
      <c r="Z261" s="84"/>
      <c r="AA261" s="84"/>
      <c r="AB261" s="84"/>
      <c r="AM261" s="176"/>
      <c r="AN261" s="176"/>
      <c r="AO261" s="176"/>
      <c r="AP261" s="176"/>
      <c r="AQ261" s="176"/>
      <c r="AR261" s="176"/>
      <c r="AS261" s="176"/>
      <c r="AT261" s="176"/>
      <c r="AU261" s="176"/>
    </row>
    <row r="262" spans="26:65" s="7" customFormat="1" ht="14.25" hidden="1" customHeight="1" x14ac:dyDescent="0.25">
      <c r="Z262" s="84"/>
      <c r="AA262" s="84"/>
      <c r="AB262" s="84"/>
      <c r="AM262" s="176"/>
      <c r="AN262" s="176"/>
      <c r="AO262" s="176"/>
      <c r="AP262" s="176"/>
      <c r="AQ262" s="176"/>
      <c r="AR262" s="176"/>
      <c r="AS262" s="176"/>
      <c r="AT262" s="176"/>
      <c r="AU262" s="176"/>
    </row>
    <row r="263" spans="26:65" s="7" customFormat="1" hidden="1" x14ac:dyDescent="0.25">
      <c r="Z263" s="84"/>
      <c r="AA263" s="84"/>
      <c r="AB263" s="84"/>
      <c r="AM263" s="176"/>
      <c r="AN263" s="176"/>
      <c r="AO263" s="176"/>
      <c r="AP263" s="176"/>
      <c r="AQ263" s="176"/>
      <c r="AR263" s="176"/>
      <c r="AS263" s="176"/>
      <c r="AT263" s="176"/>
      <c r="AU263" s="176"/>
    </row>
    <row r="264" spans="26:65" s="7" customFormat="1" hidden="1" x14ac:dyDescent="0.25"/>
    <row r="265" spans="26:65" s="7" customFormat="1" ht="15.75" hidden="1" customHeight="1" x14ac:dyDescent="0.25">
      <c r="AM265" s="204" t="s">
        <v>243</v>
      </c>
      <c r="AN265" s="204"/>
      <c r="AO265" s="204"/>
      <c r="AP265" s="204"/>
      <c r="AQ265" s="204"/>
      <c r="AR265" s="204"/>
      <c r="AS265" s="204"/>
      <c r="AT265" s="204"/>
      <c r="AU265" s="204"/>
    </row>
    <row r="266" spans="26:65" s="7" customFormat="1" hidden="1" x14ac:dyDescent="0.25">
      <c r="AM266" s="204"/>
      <c r="AN266" s="204"/>
      <c r="AO266" s="204"/>
      <c r="AP266" s="204"/>
      <c r="AQ266" s="204"/>
      <c r="AR266" s="204"/>
      <c r="AS266" s="204"/>
      <c r="AT266" s="204"/>
      <c r="AU266" s="204"/>
    </row>
    <row r="267" spans="26:65" s="7" customFormat="1" hidden="1" x14ac:dyDescent="0.25">
      <c r="AM267" s="204"/>
      <c r="AN267" s="204"/>
      <c r="AO267" s="204"/>
      <c r="AP267" s="204"/>
      <c r="AQ267" s="204"/>
      <c r="AR267" s="204"/>
      <c r="AS267" s="204"/>
      <c r="AT267" s="204"/>
      <c r="AU267" s="204"/>
    </row>
    <row r="268" spans="26:65" s="7" customFormat="1" hidden="1" x14ac:dyDescent="0.25">
      <c r="AM268" s="204"/>
      <c r="AN268" s="204"/>
      <c r="AO268" s="204"/>
      <c r="AP268" s="204"/>
      <c r="AQ268" s="204"/>
      <c r="AR268" s="204"/>
      <c r="AS268" s="204"/>
      <c r="AT268" s="204"/>
      <c r="AU268" s="204"/>
    </row>
    <row r="269" spans="26:65" s="7" customFormat="1" hidden="1" x14ac:dyDescent="0.25"/>
    <row r="270" spans="26:65" s="7" customFormat="1" hidden="1" x14ac:dyDescent="0.25"/>
    <row r="271" spans="26:65" s="7" customFormat="1" hidden="1" x14ac:dyDescent="0.25"/>
    <row r="272" spans="26:65" s="7" customFormat="1" hidden="1" x14ac:dyDescent="0.25"/>
    <row r="273" s="7" customFormat="1" hidden="1" x14ac:dyDescent="0.25"/>
    <row r="274" s="7" customFormat="1" hidden="1" x14ac:dyDescent="0.25"/>
    <row r="275" s="7" customFormat="1" hidden="1" x14ac:dyDescent="0.25"/>
    <row r="276" s="7" customFormat="1" hidden="1" x14ac:dyDescent="0.25"/>
    <row r="277" s="7" customFormat="1" hidden="1" x14ac:dyDescent="0.25"/>
    <row r="278" s="7" customFormat="1" hidden="1" x14ac:dyDescent="0.25"/>
    <row r="279" s="7" customFormat="1" hidden="1" x14ac:dyDescent="0.25"/>
    <row r="280" s="7" customFormat="1" hidden="1" x14ac:dyDescent="0.25"/>
    <row r="281" s="7" customFormat="1" hidden="1" x14ac:dyDescent="0.25"/>
    <row r="282" s="7" customFormat="1" hidden="1" x14ac:dyDescent="0.25"/>
    <row r="283" s="7" customFormat="1" hidden="1" x14ac:dyDescent="0.25"/>
    <row r="284" s="7" customFormat="1" hidden="1" x14ac:dyDescent="0.25"/>
    <row r="285" s="7" customFormat="1" hidden="1" x14ac:dyDescent="0.25"/>
    <row r="286" s="7" customFormat="1" hidden="1" x14ac:dyDescent="0.25"/>
    <row r="287" s="7" customFormat="1" hidden="1" x14ac:dyDescent="0.25"/>
    <row r="288" s="7" customFormat="1" hidden="1" x14ac:dyDescent="0.25"/>
    <row r="289" s="7" customFormat="1" hidden="1" x14ac:dyDescent="0.25"/>
    <row r="290" s="7" customFormat="1" hidden="1" x14ac:dyDescent="0.25"/>
    <row r="291" s="7" customFormat="1" hidden="1" x14ac:dyDescent="0.25"/>
    <row r="292" s="7" customFormat="1" hidden="1" x14ac:dyDescent="0.25"/>
    <row r="293" s="7" customFormat="1" hidden="1" x14ac:dyDescent="0.25"/>
    <row r="294" s="7" customFormat="1" hidden="1" x14ac:dyDescent="0.25"/>
    <row r="295" s="7" customFormat="1" hidden="1" x14ac:dyDescent="0.25"/>
    <row r="296" s="7" customFormat="1" hidden="1" x14ac:dyDescent="0.25"/>
    <row r="297" s="7" customFormat="1" hidden="1" x14ac:dyDescent="0.25"/>
    <row r="298" s="7" customFormat="1" hidden="1" x14ac:dyDescent="0.25"/>
    <row r="299" s="7" customFormat="1" hidden="1" x14ac:dyDescent="0.25"/>
    <row r="300" s="7" customFormat="1" hidden="1" x14ac:dyDescent="0.25"/>
    <row r="301" s="7" customFormat="1" hidden="1" x14ac:dyDescent="0.25"/>
    <row r="302" s="7" customFormat="1" hidden="1" x14ac:dyDescent="0.25"/>
    <row r="303" s="7" customFormat="1" hidden="1" x14ac:dyDescent="0.25"/>
    <row r="304" s="7" customFormat="1" hidden="1" x14ac:dyDescent="0.25"/>
    <row r="305" s="7" customFormat="1" hidden="1" x14ac:dyDescent="0.25"/>
    <row r="306" s="7" customFormat="1" hidden="1" x14ac:dyDescent="0.25"/>
    <row r="307" s="7" customFormat="1" hidden="1" x14ac:dyDescent="0.25"/>
    <row r="308" s="7" customFormat="1" hidden="1" x14ac:dyDescent="0.25"/>
    <row r="309" s="7" customFormat="1" hidden="1" x14ac:dyDescent="0.25"/>
    <row r="310" s="7" customFormat="1" hidden="1" x14ac:dyDescent="0.25"/>
    <row r="311" s="7" customFormat="1" hidden="1" x14ac:dyDescent="0.25"/>
    <row r="312" s="7" customFormat="1" hidden="1" x14ac:dyDescent="0.25"/>
    <row r="313" s="7" customFormat="1" hidden="1" x14ac:dyDescent="0.25"/>
    <row r="314" s="7" customFormat="1" hidden="1" x14ac:dyDescent="0.25"/>
    <row r="315" s="7" customFormat="1" hidden="1" x14ac:dyDescent="0.25"/>
    <row r="316" s="7" customFormat="1" hidden="1" x14ac:dyDescent="0.25"/>
    <row r="317" s="7" customFormat="1" hidden="1" x14ac:dyDescent="0.25"/>
    <row r="318" s="7" customFormat="1" hidden="1" x14ac:dyDescent="0.25"/>
    <row r="319" s="7" customFormat="1" hidden="1" x14ac:dyDescent="0.25"/>
    <row r="320" s="7" customFormat="1" hidden="1" x14ac:dyDescent="0.25"/>
    <row r="321" s="7" customFormat="1" x14ac:dyDescent="0.25"/>
    <row r="322" s="7" customFormat="1" x14ac:dyDescent="0.25"/>
    <row r="323" s="7" customFormat="1" x14ac:dyDescent="0.25"/>
    <row r="324" s="7" customFormat="1" x14ac:dyDescent="0.25"/>
    <row r="325" s="7" customFormat="1" x14ac:dyDescent="0.25"/>
    <row r="326" s="7" customFormat="1" x14ac:dyDescent="0.25"/>
    <row r="327" s="7" customFormat="1" x14ac:dyDescent="0.25"/>
    <row r="328" s="7" customFormat="1" x14ac:dyDescent="0.25"/>
    <row r="329" s="7" customFormat="1" x14ac:dyDescent="0.25"/>
    <row r="330" s="7" customFormat="1" x14ac:dyDescent="0.25"/>
    <row r="331" s="7" customFormat="1" x14ac:dyDescent="0.25"/>
    <row r="332" s="7" customFormat="1" x14ac:dyDescent="0.25"/>
    <row r="333" s="7" customFormat="1" x14ac:dyDescent="0.25"/>
    <row r="334" s="7" customFormat="1" x14ac:dyDescent="0.25"/>
    <row r="335" s="7" customFormat="1" x14ac:dyDescent="0.25"/>
    <row r="336" s="7" customFormat="1" x14ac:dyDescent="0.25"/>
    <row r="337" s="7" customFormat="1" x14ac:dyDescent="0.25"/>
    <row r="338" s="7" customFormat="1" x14ac:dyDescent="0.25"/>
    <row r="339" s="7" customFormat="1" x14ac:dyDescent="0.25"/>
    <row r="340" s="7" customFormat="1" x14ac:dyDescent="0.25"/>
    <row r="341" s="7" customFormat="1" x14ac:dyDescent="0.25"/>
    <row r="342" s="7" customFormat="1" x14ac:dyDescent="0.25"/>
    <row r="343" s="7" customFormat="1" x14ac:dyDescent="0.25"/>
    <row r="344" s="7" customFormat="1" x14ac:dyDescent="0.25"/>
    <row r="345" s="7" customFormat="1" x14ac:dyDescent="0.25"/>
    <row r="346" s="7" customFormat="1" x14ac:dyDescent="0.25"/>
    <row r="347" s="7" customFormat="1" x14ac:dyDescent="0.25"/>
    <row r="348" s="7" customFormat="1" x14ac:dyDescent="0.25"/>
    <row r="349" s="7" customFormat="1" x14ac:dyDescent="0.25"/>
    <row r="350" s="7" customFormat="1" x14ac:dyDescent="0.25"/>
    <row r="351" s="7" customFormat="1" x14ac:dyDescent="0.25"/>
    <row r="352" s="7" customFormat="1" x14ac:dyDescent="0.25"/>
    <row r="353" s="7" customFormat="1" x14ac:dyDescent="0.25"/>
    <row r="354" s="7" customFormat="1" x14ac:dyDescent="0.25"/>
    <row r="355" s="7" customFormat="1" x14ac:dyDescent="0.25"/>
    <row r="356" s="7" customFormat="1" x14ac:dyDescent="0.25"/>
    <row r="357" s="7" customFormat="1" x14ac:dyDescent="0.25"/>
    <row r="358" s="7" customFormat="1" x14ac:dyDescent="0.25"/>
    <row r="359" s="7" customFormat="1" x14ac:dyDescent="0.25"/>
    <row r="360" s="7" customFormat="1" x14ac:dyDescent="0.25"/>
    <row r="361" s="7" customFormat="1" x14ac:dyDescent="0.25"/>
    <row r="362" s="7" customFormat="1" x14ac:dyDescent="0.25"/>
    <row r="363" s="7" customFormat="1" x14ac:dyDescent="0.25"/>
    <row r="364" s="7" customFormat="1" x14ac:dyDescent="0.25"/>
    <row r="365" s="7" customFormat="1" x14ac:dyDescent="0.25"/>
    <row r="366" s="7" customFormat="1" x14ac:dyDescent="0.25"/>
    <row r="367" s="7" customFormat="1" x14ac:dyDescent="0.25"/>
    <row r="368" s="7" customFormat="1" x14ac:dyDescent="0.25"/>
    <row r="369" s="7" customFormat="1" x14ac:dyDescent="0.25"/>
    <row r="370" s="7" customFormat="1" x14ac:dyDescent="0.25"/>
    <row r="371" s="7" customFormat="1" x14ac:dyDescent="0.25"/>
    <row r="372" s="7" customFormat="1" x14ac:dyDescent="0.25"/>
    <row r="373" s="7" customFormat="1" x14ac:dyDescent="0.25"/>
    <row r="374" s="7" customFormat="1" x14ac:dyDescent="0.25"/>
    <row r="375" s="7" customFormat="1" x14ac:dyDescent="0.25"/>
    <row r="376" s="7" customFormat="1" x14ac:dyDescent="0.25"/>
    <row r="377" s="7" customFormat="1" x14ac:dyDescent="0.25"/>
    <row r="378" s="7" customFormat="1" x14ac:dyDescent="0.25"/>
    <row r="379" s="7" customFormat="1" x14ac:dyDescent="0.25"/>
    <row r="380" s="7" customFormat="1" x14ac:dyDescent="0.25"/>
    <row r="381" s="7" customFormat="1" x14ac:dyDescent="0.25"/>
    <row r="382" s="7" customFormat="1" x14ac:dyDescent="0.25"/>
    <row r="383" s="7" customFormat="1" x14ac:dyDescent="0.25"/>
    <row r="384" s="7" customFormat="1" x14ac:dyDescent="0.25"/>
    <row r="385" s="7" customFormat="1" x14ac:dyDescent="0.25"/>
    <row r="386" s="7" customFormat="1" x14ac:dyDescent="0.25"/>
    <row r="387" s="7" customFormat="1" x14ac:dyDescent="0.25"/>
    <row r="388" s="7" customFormat="1" x14ac:dyDescent="0.25"/>
    <row r="389" s="7" customFormat="1" x14ac:dyDescent="0.25"/>
    <row r="390" s="7" customFormat="1" x14ac:dyDescent="0.25"/>
    <row r="391" s="7" customFormat="1" x14ac:dyDescent="0.25"/>
    <row r="392" s="7" customFormat="1" x14ac:dyDescent="0.25"/>
    <row r="393" s="7" customFormat="1" x14ac:dyDescent="0.25"/>
    <row r="394" s="7" customFormat="1" x14ac:dyDescent="0.25"/>
    <row r="395" s="7" customFormat="1" x14ac:dyDescent="0.25"/>
    <row r="396" s="7" customFormat="1" x14ac:dyDescent="0.25"/>
    <row r="397" s="7" customFormat="1" x14ac:dyDescent="0.25"/>
    <row r="398" s="7" customFormat="1" x14ac:dyDescent="0.25"/>
    <row r="399" s="7" customFormat="1" x14ac:dyDescent="0.25"/>
    <row r="400" s="7" customFormat="1" x14ac:dyDescent="0.25"/>
    <row r="401" s="7" customFormat="1" x14ac:dyDescent="0.25"/>
    <row r="402" s="7" customFormat="1" x14ac:dyDescent="0.25"/>
    <row r="403" s="7" customFormat="1" x14ac:dyDescent="0.25"/>
    <row r="404" s="7" customFormat="1" x14ac:dyDescent="0.25"/>
    <row r="405" s="7" customFormat="1" x14ac:dyDescent="0.25"/>
  </sheetData>
  <sheetProtection algorithmName="SHA-512" hashValue="IWdifKPTHi9qOS1xGYlxeNKCtYOpgyHfzbX7ePsJJkSTQw0HfzGuFGC4ll8olzEp7KLC+q8JHKd915fyrUdcqA==" saltValue="oX5q+r4pgW8awl6Pp6vVvw==" spinCount="100000" sheet="1" objects="1" scenarios="1"/>
  <protectedRanges>
    <protectedRange sqref="AM265:AP265" name="Range1_2_1"/>
  </protectedRanges>
  <mergeCells count="104">
    <mergeCell ref="BO249:BX252"/>
    <mergeCell ref="AM253:AU253"/>
    <mergeCell ref="AV253:BD253"/>
    <mergeCell ref="BE253:BM253"/>
    <mergeCell ref="BO253:BX253"/>
    <mergeCell ref="AQ233:AV234"/>
    <mergeCell ref="AQ237:AV238"/>
    <mergeCell ref="AP244:AR244"/>
    <mergeCell ref="AZ244:BA244"/>
    <mergeCell ref="BG244:BI244"/>
    <mergeCell ref="BO244:BX247"/>
    <mergeCell ref="AM245:AU248"/>
    <mergeCell ref="AV245:BD248"/>
    <mergeCell ref="BE245:BM248"/>
    <mergeCell ref="N21:N22"/>
    <mergeCell ref="AM265:AU268"/>
    <mergeCell ref="B2:K2"/>
    <mergeCell ref="M6:N11"/>
    <mergeCell ref="M14:N14"/>
    <mergeCell ref="M16:N17"/>
    <mergeCell ref="AM249:AU251"/>
    <mergeCell ref="O21:O22"/>
    <mergeCell ref="C33:D33"/>
    <mergeCell ref="F33:G33"/>
    <mergeCell ref="C34:D34"/>
    <mergeCell ref="F34:G34"/>
    <mergeCell ref="C28:G28"/>
    <mergeCell ref="C30:D30"/>
    <mergeCell ref="F30:G30"/>
    <mergeCell ref="C31:D31"/>
    <mergeCell ref="F31:G31"/>
    <mergeCell ref="C25:E25"/>
    <mergeCell ref="F25:G25"/>
    <mergeCell ref="C26:E26"/>
    <mergeCell ref="F26:G26"/>
    <mergeCell ref="B3:K3"/>
    <mergeCell ref="I28:J28"/>
    <mergeCell ref="D27:E27"/>
    <mergeCell ref="C14:E14"/>
    <mergeCell ref="F14:G14"/>
    <mergeCell ref="I14:J14"/>
    <mergeCell ref="C15:E15"/>
    <mergeCell ref="F15:G15"/>
    <mergeCell ref="I15:J15"/>
    <mergeCell ref="C4:J4"/>
    <mergeCell ref="C5:J5"/>
    <mergeCell ref="C6:G6"/>
    <mergeCell ref="H6:H34"/>
    <mergeCell ref="C8:D8"/>
    <mergeCell ref="F8:G8"/>
    <mergeCell ref="C18:E18"/>
    <mergeCell ref="F18:G18"/>
    <mergeCell ref="C19:E19"/>
    <mergeCell ref="F19:G19"/>
    <mergeCell ref="C32:D32"/>
    <mergeCell ref="F32:G32"/>
    <mergeCell ref="F22:G22"/>
    <mergeCell ref="C9:D9"/>
    <mergeCell ref="E10:F10"/>
    <mergeCell ref="C11:G11"/>
    <mergeCell ref="C20:E20"/>
    <mergeCell ref="C12:E12"/>
    <mergeCell ref="I19:J26"/>
    <mergeCell ref="C21:E21"/>
    <mergeCell ref="C22:E22"/>
    <mergeCell ref="AM260:AU263"/>
    <mergeCell ref="AM254:AU257"/>
    <mergeCell ref="AQ181:AV182"/>
    <mergeCell ref="AQ179:AV180"/>
    <mergeCell ref="AQ218:AV219"/>
    <mergeCell ref="C16:E16"/>
    <mergeCell ref="F16:G16"/>
    <mergeCell ref="I16:J16"/>
    <mergeCell ref="C17:E17"/>
    <mergeCell ref="F17:G17"/>
    <mergeCell ref="I17:J17"/>
    <mergeCell ref="F24:G24"/>
    <mergeCell ref="F23:G23"/>
    <mergeCell ref="C24:E24"/>
    <mergeCell ref="C35:J35"/>
    <mergeCell ref="M18:N18"/>
    <mergeCell ref="M21:M22"/>
    <mergeCell ref="L30:M30"/>
    <mergeCell ref="F12:G12"/>
    <mergeCell ref="I12:J12"/>
    <mergeCell ref="AZ208:BG208"/>
    <mergeCell ref="AQ210:AV211"/>
    <mergeCell ref="AQ209:AV209"/>
    <mergeCell ref="AQ208:AV208"/>
    <mergeCell ref="AZ203:BE204"/>
    <mergeCell ref="AQ203:AV204"/>
    <mergeCell ref="AQ201:AV202"/>
    <mergeCell ref="BB199:BG200"/>
    <mergeCell ref="BE254:BM257"/>
    <mergeCell ref="AV254:BD257"/>
    <mergeCell ref="BF231:BI232"/>
    <mergeCell ref="AZ231:BE232"/>
    <mergeCell ref="AZ226:BE227"/>
    <mergeCell ref="AQ226:AV227"/>
    <mergeCell ref="AQ220:AV221"/>
    <mergeCell ref="AV249:BD252"/>
    <mergeCell ref="BE249:BM252"/>
    <mergeCell ref="AZ223:BE223"/>
    <mergeCell ref="AV225:AW225"/>
  </mergeCells>
  <dataValidations count="15">
    <dataValidation type="list" allowBlank="1" showInputMessage="1" showErrorMessage="1" sqref="J32 WVQ983072 WLU983072 WBY983072 VSC983072 VIG983072 UYK983072 UOO983072 UES983072 TUW983072 TLA983072 TBE983072 SRI983072 SHM983072 RXQ983072 RNU983072 RDY983072 QUC983072 QKG983072 QAK983072 PQO983072 PGS983072 OWW983072 ONA983072 ODE983072 NTI983072 NJM983072 MZQ983072 MPU983072 MFY983072 LWC983072 LMG983072 LCK983072 KSO983072 KIS983072 JYW983072 JPA983072 JFE983072 IVI983072 ILM983072 IBQ983072 HRU983072 HHY983072 GYC983072 GOG983072 GEK983072 FUO983072 FKS983072 FAW983072 ERA983072 EHE983072 DXI983072 DNM983072 DDQ983072 CTU983072 CJY983072 CAC983072 BQG983072 BGK983072 AWO983072 AMS983072 ACW983072 TA983072 JE983072 J983072 WVQ917536 WLU917536 WBY917536 VSC917536 VIG917536 UYK917536 UOO917536 UES917536 TUW917536 TLA917536 TBE917536 SRI917536 SHM917536 RXQ917536 RNU917536 RDY917536 QUC917536 QKG917536 QAK917536 PQO917536 PGS917536 OWW917536 ONA917536 ODE917536 NTI917536 NJM917536 MZQ917536 MPU917536 MFY917536 LWC917536 LMG917536 LCK917536 KSO917536 KIS917536 JYW917536 JPA917536 JFE917536 IVI917536 ILM917536 IBQ917536 HRU917536 HHY917536 GYC917536 GOG917536 GEK917536 FUO917536 FKS917536 FAW917536 ERA917536 EHE917536 DXI917536 DNM917536 DDQ917536 CTU917536 CJY917536 CAC917536 BQG917536 BGK917536 AWO917536 AMS917536 ACW917536 TA917536 JE917536 J917536 WVQ852000 WLU852000 WBY852000 VSC852000 VIG852000 UYK852000 UOO852000 UES852000 TUW852000 TLA852000 TBE852000 SRI852000 SHM852000 RXQ852000 RNU852000 RDY852000 QUC852000 QKG852000 QAK852000 PQO852000 PGS852000 OWW852000 ONA852000 ODE852000 NTI852000 NJM852000 MZQ852000 MPU852000 MFY852000 LWC852000 LMG852000 LCK852000 KSO852000 KIS852000 JYW852000 JPA852000 JFE852000 IVI852000 ILM852000 IBQ852000 HRU852000 HHY852000 GYC852000 GOG852000 GEK852000 FUO852000 FKS852000 FAW852000 ERA852000 EHE852000 DXI852000 DNM852000 DDQ852000 CTU852000 CJY852000 CAC852000 BQG852000 BGK852000 AWO852000 AMS852000 ACW852000 TA852000 JE852000 J852000 WVQ786464 WLU786464 WBY786464 VSC786464 VIG786464 UYK786464 UOO786464 UES786464 TUW786464 TLA786464 TBE786464 SRI786464 SHM786464 RXQ786464 RNU786464 RDY786464 QUC786464 QKG786464 QAK786464 PQO786464 PGS786464 OWW786464 ONA786464 ODE786464 NTI786464 NJM786464 MZQ786464 MPU786464 MFY786464 LWC786464 LMG786464 LCK786464 KSO786464 KIS786464 JYW786464 JPA786464 JFE786464 IVI786464 ILM786464 IBQ786464 HRU786464 HHY786464 GYC786464 GOG786464 GEK786464 FUO786464 FKS786464 FAW786464 ERA786464 EHE786464 DXI786464 DNM786464 DDQ786464 CTU786464 CJY786464 CAC786464 BQG786464 BGK786464 AWO786464 AMS786464 ACW786464 TA786464 JE786464 J786464 WVQ720928 WLU720928 WBY720928 VSC720928 VIG720928 UYK720928 UOO720928 UES720928 TUW720928 TLA720928 TBE720928 SRI720928 SHM720928 RXQ720928 RNU720928 RDY720928 QUC720928 QKG720928 QAK720928 PQO720928 PGS720928 OWW720928 ONA720928 ODE720928 NTI720928 NJM720928 MZQ720928 MPU720928 MFY720928 LWC720928 LMG720928 LCK720928 KSO720928 KIS720928 JYW720928 JPA720928 JFE720928 IVI720928 ILM720928 IBQ720928 HRU720928 HHY720928 GYC720928 GOG720928 GEK720928 FUO720928 FKS720928 FAW720928 ERA720928 EHE720928 DXI720928 DNM720928 DDQ720928 CTU720928 CJY720928 CAC720928 BQG720928 BGK720928 AWO720928 AMS720928 ACW720928 TA720928 JE720928 J720928 WVQ655392 WLU655392 WBY655392 VSC655392 VIG655392 UYK655392 UOO655392 UES655392 TUW655392 TLA655392 TBE655392 SRI655392 SHM655392 RXQ655392 RNU655392 RDY655392 QUC655392 QKG655392 QAK655392 PQO655392 PGS655392 OWW655392 ONA655392 ODE655392 NTI655392 NJM655392 MZQ655392 MPU655392 MFY655392 LWC655392 LMG655392 LCK655392 KSO655392 KIS655392 JYW655392 JPA655392 JFE655392 IVI655392 ILM655392 IBQ655392 HRU655392 HHY655392 GYC655392 GOG655392 GEK655392 FUO655392 FKS655392 FAW655392 ERA655392 EHE655392 DXI655392 DNM655392 DDQ655392 CTU655392 CJY655392 CAC655392 BQG655392 BGK655392 AWO655392 AMS655392 ACW655392 TA655392 JE655392 J655392 WVQ589856 WLU589856 WBY589856 VSC589856 VIG589856 UYK589856 UOO589856 UES589856 TUW589856 TLA589856 TBE589856 SRI589856 SHM589856 RXQ589856 RNU589856 RDY589856 QUC589856 QKG589856 QAK589856 PQO589856 PGS589856 OWW589856 ONA589856 ODE589856 NTI589856 NJM589856 MZQ589856 MPU589856 MFY589856 LWC589856 LMG589856 LCK589856 KSO589856 KIS589856 JYW589856 JPA589856 JFE589856 IVI589856 ILM589856 IBQ589856 HRU589856 HHY589856 GYC589856 GOG589856 GEK589856 FUO589856 FKS589856 FAW589856 ERA589856 EHE589856 DXI589856 DNM589856 DDQ589856 CTU589856 CJY589856 CAC589856 BQG589856 BGK589856 AWO589856 AMS589856 ACW589856 TA589856 JE589856 J589856 WVQ524320 WLU524320 WBY524320 VSC524320 VIG524320 UYK524320 UOO524320 UES524320 TUW524320 TLA524320 TBE524320 SRI524320 SHM524320 RXQ524320 RNU524320 RDY524320 QUC524320 QKG524320 QAK524320 PQO524320 PGS524320 OWW524320 ONA524320 ODE524320 NTI524320 NJM524320 MZQ524320 MPU524320 MFY524320 LWC524320 LMG524320 LCK524320 KSO524320 KIS524320 JYW524320 JPA524320 JFE524320 IVI524320 ILM524320 IBQ524320 HRU524320 HHY524320 GYC524320 GOG524320 GEK524320 FUO524320 FKS524320 FAW524320 ERA524320 EHE524320 DXI524320 DNM524320 DDQ524320 CTU524320 CJY524320 CAC524320 BQG524320 BGK524320 AWO524320 AMS524320 ACW524320 TA524320 JE524320 J524320 WVQ458784 WLU458784 WBY458784 VSC458784 VIG458784 UYK458784 UOO458784 UES458784 TUW458784 TLA458784 TBE458784 SRI458784 SHM458784 RXQ458784 RNU458784 RDY458784 QUC458784 QKG458784 QAK458784 PQO458784 PGS458784 OWW458784 ONA458784 ODE458784 NTI458784 NJM458784 MZQ458784 MPU458784 MFY458784 LWC458784 LMG458784 LCK458784 KSO458784 KIS458784 JYW458784 JPA458784 JFE458784 IVI458784 ILM458784 IBQ458784 HRU458784 HHY458784 GYC458784 GOG458784 GEK458784 FUO458784 FKS458784 FAW458784 ERA458784 EHE458784 DXI458784 DNM458784 DDQ458784 CTU458784 CJY458784 CAC458784 BQG458784 BGK458784 AWO458784 AMS458784 ACW458784 TA458784 JE458784 J458784 WVQ393248 WLU393248 WBY393248 VSC393248 VIG393248 UYK393248 UOO393248 UES393248 TUW393248 TLA393248 TBE393248 SRI393248 SHM393248 RXQ393248 RNU393248 RDY393248 QUC393248 QKG393248 QAK393248 PQO393248 PGS393248 OWW393248 ONA393248 ODE393248 NTI393248 NJM393248 MZQ393248 MPU393248 MFY393248 LWC393248 LMG393248 LCK393248 KSO393248 KIS393248 JYW393248 JPA393248 JFE393248 IVI393248 ILM393248 IBQ393248 HRU393248 HHY393248 GYC393248 GOG393248 GEK393248 FUO393248 FKS393248 FAW393248 ERA393248 EHE393248 DXI393248 DNM393248 DDQ393248 CTU393248 CJY393248 CAC393248 BQG393248 BGK393248 AWO393248 AMS393248 ACW393248 TA393248 JE393248 J393248 WVQ327712 WLU327712 WBY327712 VSC327712 VIG327712 UYK327712 UOO327712 UES327712 TUW327712 TLA327712 TBE327712 SRI327712 SHM327712 RXQ327712 RNU327712 RDY327712 QUC327712 QKG327712 QAK327712 PQO327712 PGS327712 OWW327712 ONA327712 ODE327712 NTI327712 NJM327712 MZQ327712 MPU327712 MFY327712 LWC327712 LMG327712 LCK327712 KSO327712 KIS327712 JYW327712 JPA327712 JFE327712 IVI327712 ILM327712 IBQ327712 HRU327712 HHY327712 GYC327712 GOG327712 GEK327712 FUO327712 FKS327712 FAW327712 ERA327712 EHE327712 DXI327712 DNM327712 DDQ327712 CTU327712 CJY327712 CAC327712 BQG327712 BGK327712 AWO327712 AMS327712 ACW327712 TA327712 JE327712 J327712 WVQ262176 WLU262176 WBY262176 VSC262176 VIG262176 UYK262176 UOO262176 UES262176 TUW262176 TLA262176 TBE262176 SRI262176 SHM262176 RXQ262176 RNU262176 RDY262176 QUC262176 QKG262176 QAK262176 PQO262176 PGS262176 OWW262176 ONA262176 ODE262176 NTI262176 NJM262176 MZQ262176 MPU262176 MFY262176 LWC262176 LMG262176 LCK262176 KSO262176 KIS262176 JYW262176 JPA262176 JFE262176 IVI262176 ILM262176 IBQ262176 HRU262176 HHY262176 GYC262176 GOG262176 GEK262176 FUO262176 FKS262176 FAW262176 ERA262176 EHE262176 DXI262176 DNM262176 DDQ262176 CTU262176 CJY262176 CAC262176 BQG262176 BGK262176 AWO262176 AMS262176 ACW262176 TA262176 JE262176 J262176 WVQ196640 WLU196640 WBY196640 VSC196640 VIG196640 UYK196640 UOO196640 UES196640 TUW196640 TLA196640 TBE196640 SRI196640 SHM196640 RXQ196640 RNU196640 RDY196640 QUC196640 QKG196640 QAK196640 PQO196640 PGS196640 OWW196640 ONA196640 ODE196640 NTI196640 NJM196640 MZQ196640 MPU196640 MFY196640 LWC196640 LMG196640 LCK196640 KSO196640 KIS196640 JYW196640 JPA196640 JFE196640 IVI196640 ILM196640 IBQ196640 HRU196640 HHY196640 GYC196640 GOG196640 GEK196640 FUO196640 FKS196640 FAW196640 ERA196640 EHE196640 DXI196640 DNM196640 DDQ196640 CTU196640 CJY196640 CAC196640 BQG196640 BGK196640 AWO196640 AMS196640 ACW196640 TA196640 JE196640 J196640 WVQ131104 WLU131104 WBY131104 VSC131104 VIG131104 UYK131104 UOO131104 UES131104 TUW131104 TLA131104 TBE131104 SRI131104 SHM131104 RXQ131104 RNU131104 RDY131104 QUC131104 QKG131104 QAK131104 PQO131104 PGS131104 OWW131104 ONA131104 ODE131104 NTI131104 NJM131104 MZQ131104 MPU131104 MFY131104 LWC131104 LMG131104 LCK131104 KSO131104 KIS131104 JYW131104 JPA131104 JFE131104 IVI131104 ILM131104 IBQ131104 HRU131104 HHY131104 GYC131104 GOG131104 GEK131104 FUO131104 FKS131104 FAW131104 ERA131104 EHE131104 DXI131104 DNM131104 DDQ131104 CTU131104 CJY131104 CAC131104 BQG131104 BGK131104 AWO131104 AMS131104 ACW131104 TA131104 JE131104 J131104 WVQ65568 WLU65568 WBY65568 VSC65568 VIG65568 UYK65568 UOO65568 UES65568 TUW65568 TLA65568 TBE65568 SRI65568 SHM65568 RXQ65568 RNU65568 RDY65568 QUC65568 QKG65568 QAK65568 PQO65568 PGS65568 OWW65568 ONA65568 ODE65568 NTI65568 NJM65568 MZQ65568 MPU65568 MFY65568 LWC65568 LMG65568 LCK65568 KSO65568 KIS65568 JYW65568 JPA65568 JFE65568 IVI65568 ILM65568 IBQ65568 HRU65568 HHY65568 GYC65568 GOG65568 GEK65568 FUO65568 FKS65568 FAW65568 ERA65568 EHE65568 DXI65568 DNM65568 DDQ65568 CTU65568 CJY65568 CAC65568 BQG65568 BGK65568 AWO65568 AMS65568 ACW65568 TA65568 JE65568 J65568 WVQ32 WLU32 WBY32 VSC32 VIG32 UYK32 UOO32 UES32 TUW32 TLA32 TBE32 SRI32 SHM32 RXQ32 RNU32 RDY32 QUC32 QKG32 QAK32 PQO32 PGS32 OWW32 ONA32 ODE32 NTI32 NJM32 MZQ32 MPU32 MFY32 LWC32 LMG32 LCK32 KSO32 KIS32 JYW32 JPA32 JFE32 IVI32 ILM32 IBQ32 HRU32 HHY32 GYC32 GOG32 GEK32 FUO32 FKS32 FAW32 ERA32 EHE32 DXI32 DNM32 DDQ32 CTU32 CJY32 CAC32 BQG32 BGK32 AWO32 AMS32 ACW32 TA32 JE32" xr:uid="{00000000-0002-0000-0000-000000000000}">
      <formula1>$AT$123:$AT$129</formula1>
    </dataValidation>
    <dataValidation type="list" allowBlank="1" showInputMessage="1" showErrorMessage="1" sqref="J30 WVQ983070 WLU983070 WBY983070 VSC983070 VIG983070 UYK983070 UOO983070 UES983070 TUW983070 TLA983070 TBE983070 SRI983070 SHM983070 RXQ983070 RNU983070 RDY983070 QUC983070 QKG983070 QAK983070 PQO983070 PGS983070 OWW983070 ONA983070 ODE983070 NTI983070 NJM983070 MZQ983070 MPU983070 MFY983070 LWC983070 LMG983070 LCK983070 KSO983070 KIS983070 JYW983070 JPA983070 JFE983070 IVI983070 ILM983070 IBQ983070 HRU983070 HHY983070 GYC983070 GOG983070 GEK983070 FUO983070 FKS983070 FAW983070 ERA983070 EHE983070 DXI983070 DNM983070 DDQ983070 CTU983070 CJY983070 CAC983070 BQG983070 BGK983070 AWO983070 AMS983070 ACW983070 TA983070 JE983070 J983070 WVQ917534 WLU917534 WBY917534 VSC917534 VIG917534 UYK917534 UOO917534 UES917534 TUW917534 TLA917534 TBE917534 SRI917534 SHM917534 RXQ917534 RNU917534 RDY917534 QUC917534 QKG917534 QAK917534 PQO917534 PGS917534 OWW917534 ONA917534 ODE917534 NTI917534 NJM917534 MZQ917534 MPU917534 MFY917534 LWC917534 LMG917534 LCK917534 KSO917534 KIS917534 JYW917534 JPA917534 JFE917534 IVI917534 ILM917534 IBQ917534 HRU917534 HHY917534 GYC917534 GOG917534 GEK917534 FUO917534 FKS917534 FAW917534 ERA917534 EHE917534 DXI917534 DNM917534 DDQ917534 CTU917534 CJY917534 CAC917534 BQG917534 BGK917534 AWO917534 AMS917534 ACW917534 TA917534 JE917534 J917534 WVQ851998 WLU851998 WBY851998 VSC851998 VIG851998 UYK851998 UOO851998 UES851998 TUW851998 TLA851998 TBE851998 SRI851998 SHM851998 RXQ851998 RNU851998 RDY851998 QUC851998 QKG851998 QAK851998 PQO851998 PGS851998 OWW851998 ONA851998 ODE851998 NTI851998 NJM851998 MZQ851998 MPU851998 MFY851998 LWC851998 LMG851998 LCK851998 KSO851998 KIS851998 JYW851998 JPA851998 JFE851998 IVI851998 ILM851998 IBQ851998 HRU851998 HHY851998 GYC851998 GOG851998 GEK851998 FUO851998 FKS851998 FAW851998 ERA851998 EHE851998 DXI851998 DNM851998 DDQ851998 CTU851998 CJY851998 CAC851998 BQG851998 BGK851998 AWO851998 AMS851998 ACW851998 TA851998 JE851998 J851998 WVQ786462 WLU786462 WBY786462 VSC786462 VIG786462 UYK786462 UOO786462 UES786462 TUW786462 TLA786462 TBE786462 SRI786462 SHM786462 RXQ786462 RNU786462 RDY786462 QUC786462 QKG786462 QAK786462 PQO786462 PGS786462 OWW786462 ONA786462 ODE786462 NTI786462 NJM786462 MZQ786462 MPU786462 MFY786462 LWC786462 LMG786462 LCK786462 KSO786462 KIS786462 JYW786462 JPA786462 JFE786462 IVI786462 ILM786462 IBQ786462 HRU786462 HHY786462 GYC786462 GOG786462 GEK786462 FUO786462 FKS786462 FAW786462 ERA786462 EHE786462 DXI786462 DNM786462 DDQ786462 CTU786462 CJY786462 CAC786462 BQG786462 BGK786462 AWO786462 AMS786462 ACW786462 TA786462 JE786462 J786462 WVQ720926 WLU720926 WBY720926 VSC720926 VIG720926 UYK720926 UOO720926 UES720926 TUW720926 TLA720926 TBE720926 SRI720926 SHM720926 RXQ720926 RNU720926 RDY720926 QUC720926 QKG720926 QAK720926 PQO720926 PGS720926 OWW720926 ONA720926 ODE720926 NTI720926 NJM720926 MZQ720926 MPU720926 MFY720926 LWC720926 LMG720926 LCK720926 KSO720926 KIS720926 JYW720926 JPA720926 JFE720926 IVI720926 ILM720926 IBQ720926 HRU720926 HHY720926 GYC720926 GOG720926 GEK720926 FUO720926 FKS720926 FAW720926 ERA720926 EHE720926 DXI720926 DNM720926 DDQ720926 CTU720926 CJY720926 CAC720926 BQG720926 BGK720926 AWO720926 AMS720926 ACW720926 TA720926 JE720926 J720926 WVQ655390 WLU655390 WBY655390 VSC655390 VIG655390 UYK655390 UOO655390 UES655390 TUW655390 TLA655390 TBE655390 SRI655390 SHM655390 RXQ655390 RNU655390 RDY655390 QUC655390 QKG655390 QAK655390 PQO655390 PGS655390 OWW655390 ONA655390 ODE655390 NTI655390 NJM655390 MZQ655390 MPU655390 MFY655390 LWC655390 LMG655390 LCK655390 KSO655390 KIS655390 JYW655390 JPA655390 JFE655390 IVI655390 ILM655390 IBQ655390 HRU655390 HHY655390 GYC655390 GOG655390 GEK655390 FUO655390 FKS655390 FAW655390 ERA655390 EHE655390 DXI655390 DNM655390 DDQ655390 CTU655390 CJY655390 CAC655390 BQG655390 BGK655390 AWO655390 AMS655390 ACW655390 TA655390 JE655390 J655390 WVQ589854 WLU589854 WBY589854 VSC589854 VIG589854 UYK589854 UOO589854 UES589854 TUW589854 TLA589854 TBE589854 SRI589854 SHM589854 RXQ589854 RNU589854 RDY589854 QUC589854 QKG589854 QAK589854 PQO589854 PGS589854 OWW589854 ONA589854 ODE589854 NTI589854 NJM589854 MZQ589854 MPU589854 MFY589854 LWC589854 LMG589854 LCK589854 KSO589854 KIS589854 JYW589854 JPA589854 JFE589854 IVI589854 ILM589854 IBQ589854 HRU589854 HHY589854 GYC589854 GOG589854 GEK589854 FUO589854 FKS589854 FAW589854 ERA589854 EHE589854 DXI589854 DNM589854 DDQ589854 CTU589854 CJY589854 CAC589854 BQG589854 BGK589854 AWO589854 AMS589854 ACW589854 TA589854 JE589854 J589854 WVQ524318 WLU524318 WBY524318 VSC524318 VIG524318 UYK524318 UOO524318 UES524318 TUW524318 TLA524318 TBE524318 SRI524318 SHM524318 RXQ524318 RNU524318 RDY524318 QUC524318 QKG524318 QAK524318 PQO524318 PGS524318 OWW524318 ONA524318 ODE524318 NTI524318 NJM524318 MZQ524318 MPU524318 MFY524318 LWC524318 LMG524318 LCK524318 KSO524318 KIS524318 JYW524318 JPA524318 JFE524318 IVI524318 ILM524318 IBQ524318 HRU524318 HHY524318 GYC524318 GOG524318 GEK524318 FUO524318 FKS524318 FAW524318 ERA524318 EHE524318 DXI524318 DNM524318 DDQ524318 CTU524318 CJY524318 CAC524318 BQG524318 BGK524318 AWO524318 AMS524318 ACW524318 TA524318 JE524318 J524318 WVQ458782 WLU458782 WBY458782 VSC458782 VIG458782 UYK458782 UOO458782 UES458782 TUW458782 TLA458782 TBE458782 SRI458782 SHM458782 RXQ458782 RNU458782 RDY458782 QUC458782 QKG458782 QAK458782 PQO458782 PGS458782 OWW458782 ONA458782 ODE458782 NTI458782 NJM458782 MZQ458782 MPU458782 MFY458782 LWC458782 LMG458782 LCK458782 KSO458782 KIS458782 JYW458782 JPA458782 JFE458782 IVI458782 ILM458782 IBQ458782 HRU458782 HHY458782 GYC458782 GOG458782 GEK458782 FUO458782 FKS458782 FAW458782 ERA458782 EHE458782 DXI458782 DNM458782 DDQ458782 CTU458782 CJY458782 CAC458782 BQG458782 BGK458782 AWO458782 AMS458782 ACW458782 TA458782 JE458782 J458782 WVQ393246 WLU393246 WBY393246 VSC393246 VIG393246 UYK393246 UOO393246 UES393246 TUW393246 TLA393246 TBE393246 SRI393246 SHM393246 RXQ393246 RNU393246 RDY393246 QUC393246 QKG393246 QAK393246 PQO393246 PGS393246 OWW393246 ONA393246 ODE393246 NTI393246 NJM393246 MZQ393246 MPU393246 MFY393246 LWC393246 LMG393246 LCK393246 KSO393246 KIS393246 JYW393246 JPA393246 JFE393246 IVI393246 ILM393246 IBQ393246 HRU393246 HHY393246 GYC393246 GOG393246 GEK393246 FUO393246 FKS393246 FAW393246 ERA393246 EHE393246 DXI393246 DNM393246 DDQ393246 CTU393246 CJY393246 CAC393246 BQG393246 BGK393246 AWO393246 AMS393246 ACW393246 TA393246 JE393246 J393246 WVQ327710 WLU327710 WBY327710 VSC327710 VIG327710 UYK327710 UOO327710 UES327710 TUW327710 TLA327710 TBE327710 SRI327710 SHM327710 RXQ327710 RNU327710 RDY327710 QUC327710 QKG327710 QAK327710 PQO327710 PGS327710 OWW327710 ONA327710 ODE327710 NTI327710 NJM327710 MZQ327710 MPU327710 MFY327710 LWC327710 LMG327710 LCK327710 KSO327710 KIS327710 JYW327710 JPA327710 JFE327710 IVI327710 ILM327710 IBQ327710 HRU327710 HHY327710 GYC327710 GOG327710 GEK327710 FUO327710 FKS327710 FAW327710 ERA327710 EHE327710 DXI327710 DNM327710 DDQ327710 CTU327710 CJY327710 CAC327710 BQG327710 BGK327710 AWO327710 AMS327710 ACW327710 TA327710 JE327710 J327710 WVQ262174 WLU262174 WBY262174 VSC262174 VIG262174 UYK262174 UOO262174 UES262174 TUW262174 TLA262174 TBE262174 SRI262174 SHM262174 RXQ262174 RNU262174 RDY262174 QUC262174 QKG262174 QAK262174 PQO262174 PGS262174 OWW262174 ONA262174 ODE262174 NTI262174 NJM262174 MZQ262174 MPU262174 MFY262174 LWC262174 LMG262174 LCK262174 KSO262174 KIS262174 JYW262174 JPA262174 JFE262174 IVI262174 ILM262174 IBQ262174 HRU262174 HHY262174 GYC262174 GOG262174 GEK262174 FUO262174 FKS262174 FAW262174 ERA262174 EHE262174 DXI262174 DNM262174 DDQ262174 CTU262174 CJY262174 CAC262174 BQG262174 BGK262174 AWO262174 AMS262174 ACW262174 TA262174 JE262174 J262174 WVQ196638 WLU196638 WBY196638 VSC196638 VIG196638 UYK196638 UOO196638 UES196638 TUW196638 TLA196638 TBE196638 SRI196638 SHM196638 RXQ196638 RNU196638 RDY196638 QUC196638 QKG196638 QAK196638 PQO196638 PGS196638 OWW196638 ONA196638 ODE196638 NTI196638 NJM196638 MZQ196638 MPU196638 MFY196638 LWC196638 LMG196638 LCK196638 KSO196638 KIS196638 JYW196638 JPA196638 JFE196638 IVI196638 ILM196638 IBQ196638 HRU196638 HHY196638 GYC196638 GOG196638 GEK196638 FUO196638 FKS196638 FAW196638 ERA196638 EHE196638 DXI196638 DNM196638 DDQ196638 CTU196638 CJY196638 CAC196638 BQG196638 BGK196638 AWO196638 AMS196638 ACW196638 TA196638 JE196638 J196638 WVQ131102 WLU131102 WBY131102 VSC131102 VIG131102 UYK131102 UOO131102 UES131102 TUW131102 TLA131102 TBE131102 SRI131102 SHM131102 RXQ131102 RNU131102 RDY131102 QUC131102 QKG131102 QAK131102 PQO131102 PGS131102 OWW131102 ONA131102 ODE131102 NTI131102 NJM131102 MZQ131102 MPU131102 MFY131102 LWC131102 LMG131102 LCK131102 KSO131102 KIS131102 JYW131102 JPA131102 JFE131102 IVI131102 ILM131102 IBQ131102 HRU131102 HHY131102 GYC131102 GOG131102 GEK131102 FUO131102 FKS131102 FAW131102 ERA131102 EHE131102 DXI131102 DNM131102 DDQ131102 CTU131102 CJY131102 CAC131102 BQG131102 BGK131102 AWO131102 AMS131102 ACW131102 TA131102 JE131102 J131102 WVQ65566 WLU65566 WBY65566 VSC65566 VIG65566 UYK65566 UOO65566 UES65566 TUW65566 TLA65566 TBE65566 SRI65566 SHM65566 RXQ65566 RNU65566 RDY65566 QUC65566 QKG65566 QAK65566 PQO65566 PGS65566 OWW65566 ONA65566 ODE65566 NTI65566 NJM65566 MZQ65566 MPU65566 MFY65566 LWC65566 LMG65566 LCK65566 KSO65566 KIS65566 JYW65566 JPA65566 JFE65566 IVI65566 ILM65566 IBQ65566 HRU65566 HHY65566 GYC65566 GOG65566 GEK65566 FUO65566 FKS65566 FAW65566 ERA65566 EHE65566 DXI65566 DNM65566 DDQ65566 CTU65566 CJY65566 CAC65566 BQG65566 BGK65566 AWO65566 AMS65566 ACW65566 TA65566 JE65566 J65566 WVQ30 WLU30 WBY30 VSC30 VIG30 UYK30 UOO30 UES30 TUW30 TLA30 TBE30 SRI30 SHM30 RXQ30 RNU30 RDY30 QUC30 QKG30 QAK30 PQO30 PGS30 OWW30 ONA30 ODE30 NTI30 NJM30 MZQ30 MPU30 MFY30 LWC30 LMG30 LCK30 KSO30 KIS30 JYW30 JPA30 JFE30 IVI30 ILM30 IBQ30 HRU30 HHY30 GYC30 GOG30 GEK30 FUO30 FKS30 FAW30 ERA30 EHE30 DXI30 DNM30 DDQ30 CTU30 CJY30 CAC30 BQG30 BGK30 AWO30 AMS30 ACW30 TA30 JE30" xr:uid="{00000000-0002-0000-0000-000001000000}">
      <formula1>$AJ$123:$AJ$127</formula1>
    </dataValidation>
    <dataValidation type="list" allowBlank="1" showInputMessage="1" showErrorMessage="1" sqref="F18:G18 WVM983059:WVN983059 WLQ983059:WLR983059 WBU983059:WBV983059 VRY983059:VRZ983059 VIC983059:VID983059 UYG983059:UYH983059 UOK983059:UOL983059 UEO983059:UEP983059 TUS983059:TUT983059 TKW983059:TKX983059 TBA983059:TBB983059 SRE983059:SRF983059 SHI983059:SHJ983059 RXM983059:RXN983059 RNQ983059:RNR983059 RDU983059:RDV983059 QTY983059:QTZ983059 QKC983059:QKD983059 QAG983059:QAH983059 PQK983059:PQL983059 PGO983059:PGP983059 OWS983059:OWT983059 OMW983059:OMX983059 ODA983059:ODB983059 NTE983059:NTF983059 NJI983059:NJJ983059 MZM983059:MZN983059 MPQ983059:MPR983059 MFU983059:MFV983059 LVY983059:LVZ983059 LMC983059:LMD983059 LCG983059:LCH983059 KSK983059:KSL983059 KIO983059:KIP983059 JYS983059:JYT983059 JOW983059:JOX983059 JFA983059:JFB983059 IVE983059:IVF983059 ILI983059:ILJ983059 IBM983059:IBN983059 HRQ983059:HRR983059 HHU983059:HHV983059 GXY983059:GXZ983059 GOC983059:GOD983059 GEG983059:GEH983059 FUK983059:FUL983059 FKO983059:FKP983059 FAS983059:FAT983059 EQW983059:EQX983059 EHA983059:EHB983059 DXE983059:DXF983059 DNI983059:DNJ983059 DDM983059:DDN983059 CTQ983059:CTR983059 CJU983059:CJV983059 BZY983059:BZZ983059 BQC983059:BQD983059 BGG983059:BGH983059 AWK983059:AWL983059 AMO983059:AMP983059 ACS983059:ACT983059 SW983059:SX983059 JA983059:JB983059 F983059:G983059 WVM917523:WVN917523 WLQ917523:WLR917523 WBU917523:WBV917523 VRY917523:VRZ917523 VIC917523:VID917523 UYG917523:UYH917523 UOK917523:UOL917523 UEO917523:UEP917523 TUS917523:TUT917523 TKW917523:TKX917523 TBA917523:TBB917523 SRE917523:SRF917523 SHI917523:SHJ917523 RXM917523:RXN917523 RNQ917523:RNR917523 RDU917523:RDV917523 QTY917523:QTZ917523 QKC917523:QKD917523 QAG917523:QAH917523 PQK917523:PQL917523 PGO917523:PGP917523 OWS917523:OWT917523 OMW917523:OMX917523 ODA917523:ODB917523 NTE917523:NTF917523 NJI917523:NJJ917523 MZM917523:MZN917523 MPQ917523:MPR917523 MFU917523:MFV917523 LVY917523:LVZ917523 LMC917523:LMD917523 LCG917523:LCH917523 KSK917523:KSL917523 KIO917523:KIP917523 JYS917523:JYT917523 JOW917523:JOX917523 JFA917523:JFB917523 IVE917523:IVF917523 ILI917523:ILJ917523 IBM917523:IBN917523 HRQ917523:HRR917523 HHU917523:HHV917523 GXY917523:GXZ917523 GOC917523:GOD917523 GEG917523:GEH917523 FUK917523:FUL917523 FKO917523:FKP917523 FAS917523:FAT917523 EQW917523:EQX917523 EHA917523:EHB917523 DXE917523:DXF917523 DNI917523:DNJ917523 DDM917523:DDN917523 CTQ917523:CTR917523 CJU917523:CJV917523 BZY917523:BZZ917523 BQC917523:BQD917523 BGG917523:BGH917523 AWK917523:AWL917523 AMO917523:AMP917523 ACS917523:ACT917523 SW917523:SX917523 JA917523:JB917523 F917523:G917523 WVM851987:WVN851987 WLQ851987:WLR851987 WBU851987:WBV851987 VRY851987:VRZ851987 VIC851987:VID851987 UYG851987:UYH851987 UOK851987:UOL851987 UEO851987:UEP851987 TUS851987:TUT851987 TKW851987:TKX851987 TBA851987:TBB851987 SRE851987:SRF851987 SHI851987:SHJ851987 RXM851987:RXN851987 RNQ851987:RNR851987 RDU851987:RDV851987 QTY851987:QTZ851987 QKC851987:QKD851987 QAG851987:QAH851987 PQK851987:PQL851987 PGO851987:PGP851987 OWS851987:OWT851987 OMW851987:OMX851987 ODA851987:ODB851987 NTE851987:NTF851987 NJI851987:NJJ851987 MZM851987:MZN851987 MPQ851987:MPR851987 MFU851987:MFV851987 LVY851987:LVZ851987 LMC851987:LMD851987 LCG851987:LCH851987 KSK851987:KSL851987 KIO851987:KIP851987 JYS851987:JYT851987 JOW851987:JOX851987 JFA851987:JFB851987 IVE851987:IVF851987 ILI851987:ILJ851987 IBM851987:IBN851987 HRQ851987:HRR851987 HHU851987:HHV851987 GXY851987:GXZ851987 GOC851987:GOD851987 GEG851987:GEH851987 FUK851987:FUL851987 FKO851987:FKP851987 FAS851987:FAT851987 EQW851987:EQX851987 EHA851987:EHB851987 DXE851987:DXF851987 DNI851987:DNJ851987 DDM851987:DDN851987 CTQ851987:CTR851987 CJU851987:CJV851987 BZY851987:BZZ851987 BQC851987:BQD851987 BGG851987:BGH851987 AWK851987:AWL851987 AMO851987:AMP851987 ACS851987:ACT851987 SW851987:SX851987 JA851987:JB851987 F851987:G851987 WVM786451:WVN786451 WLQ786451:WLR786451 WBU786451:WBV786451 VRY786451:VRZ786451 VIC786451:VID786451 UYG786451:UYH786451 UOK786451:UOL786451 UEO786451:UEP786451 TUS786451:TUT786451 TKW786451:TKX786451 TBA786451:TBB786451 SRE786451:SRF786451 SHI786451:SHJ786451 RXM786451:RXN786451 RNQ786451:RNR786451 RDU786451:RDV786451 QTY786451:QTZ786451 QKC786451:QKD786451 QAG786451:QAH786451 PQK786451:PQL786451 PGO786451:PGP786451 OWS786451:OWT786451 OMW786451:OMX786451 ODA786451:ODB786451 NTE786451:NTF786451 NJI786451:NJJ786451 MZM786451:MZN786451 MPQ786451:MPR786451 MFU786451:MFV786451 LVY786451:LVZ786451 LMC786451:LMD786451 LCG786451:LCH786451 KSK786451:KSL786451 KIO786451:KIP786451 JYS786451:JYT786451 JOW786451:JOX786451 JFA786451:JFB786451 IVE786451:IVF786451 ILI786451:ILJ786451 IBM786451:IBN786451 HRQ786451:HRR786451 HHU786451:HHV786451 GXY786451:GXZ786451 GOC786451:GOD786451 GEG786451:GEH786451 FUK786451:FUL786451 FKO786451:FKP786451 FAS786451:FAT786451 EQW786451:EQX786451 EHA786451:EHB786451 DXE786451:DXF786451 DNI786451:DNJ786451 DDM786451:DDN786451 CTQ786451:CTR786451 CJU786451:CJV786451 BZY786451:BZZ786451 BQC786451:BQD786451 BGG786451:BGH786451 AWK786451:AWL786451 AMO786451:AMP786451 ACS786451:ACT786451 SW786451:SX786451 JA786451:JB786451 F786451:G786451 WVM720915:WVN720915 WLQ720915:WLR720915 WBU720915:WBV720915 VRY720915:VRZ720915 VIC720915:VID720915 UYG720915:UYH720915 UOK720915:UOL720915 UEO720915:UEP720915 TUS720915:TUT720915 TKW720915:TKX720915 TBA720915:TBB720915 SRE720915:SRF720915 SHI720915:SHJ720915 RXM720915:RXN720915 RNQ720915:RNR720915 RDU720915:RDV720915 QTY720915:QTZ720915 QKC720915:QKD720915 QAG720915:QAH720915 PQK720915:PQL720915 PGO720915:PGP720915 OWS720915:OWT720915 OMW720915:OMX720915 ODA720915:ODB720915 NTE720915:NTF720915 NJI720915:NJJ720915 MZM720915:MZN720915 MPQ720915:MPR720915 MFU720915:MFV720915 LVY720915:LVZ720915 LMC720915:LMD720915 LCG720915:LCH720915 KSK720915:KSL720915 KIO720915:KIP720915 JYS720915:JYT720915 JOW720915:JOX720915 JFA720915:JFB720915 IVE720915:IVF720915 ILI720915:ILJ720915 IBM720915:IBN720915 HRQ720915:HRR720915 HHU720915:HHV720915 GXY720915:GXZ720915 GOC720915:GOD720915 GEG720915:GEH720915 FUK720915:FUL720915 FKO720915:FKP720915 FAS720915:FAT720915 EQW720915:EQX720915 EHA720915:EHB720915 DXE720915:DXF720915 DNI720915:DNJ720915 DDM720915:DDN720915 CTQ720915:CTR720915 CJU720915:CJV720915 BZY720915:BZZ720915 BQC720915:BQD720915 BGG720915:BGH720915 AWK720915:AWL720915 AMO720915:AMP720915 ACS720915:ACT720915 SW720915:SX720915 JA720915:JB720915 F720915:G720915 WVM655379:WVN655379 WLQ655379:WLR655379 WBU655379:WBV655379 VRY655379:VRZ655379 VIC655379:VID655379 UYG655379:UYH655379 UOK655379:UOL655379 UEO655379:UEP655379 TUS655379:TUT655379 TKW655379:TKX655379 TBA655379:TBB655379 SRE655379:SRF655379 SHI655379:SHJ655379 RXM655379:RXN655379 RNQ655379:RNR655379 RDU655379:RDV655379 QTY655379:QTZ655379 QKC655379:QKD655379 QAG655379:QAH655379 PQK655379:PQL655379 PGO655379:PGP655379 OWS655379:OWT655379 OMW655379:OMX655379 ODA655379:ODB655379 NTE655379:NTF655379 NJI655379:NJJ655379 MZM655379:MZN655379 MPQ655379:MPR655379 MFU655379:MFV655379 LVY655379:LVZ655379 LMC655379:LMD655379 LCG655379:LCH655379 KSK655379:KSL655379 KIO655379:KIP655379 JYS655379:JYT655379 JOW655379:JOX655379 JFA655379:JFB655379 IVE655379:IVF655379 ILI655379:ILJ655379 IBM655379:IBN655379 HRQ655379:HRR655379 HHU655379:HHV655379 GXY655379:GXZ655379 GOC655379:GOD655379 GEG655379:GEH655379 FUK655379:FUL655379 FKO655379:FKP655379 FAS655379:FAT655379 EQW655379:EQX655379 EHA655379:EHB655379 DXE655379:DXF655379 DNI655379:DNJ655379 DDM655379:DDN655379 CTQ655379:CTR655379 CJU655379:CJV655379 BZY655379:BZZ655379 BQC655379:BQD655379 BGG655379:BGH655379 AWK655379:AWL655379 AMO655379:AMP655379 ACS655379:ACT655379 SW655379:SX655379 JA655379:JB655379 F655379:G655379 WVM589843:WVN589843 WLQ589843:WLR589843 WBU589843:WBV589843 VRY589843:VRZ589843 VIC589843:VID589843 UYG589843:UYH589843 UOK589843:UOL589843 UEO589843:UEP589843 TUS589843:TUT589843 TKW589843:TKX589843 TBA589843:TBB589843 SRE589843:SRF589843 SHI589843:SHJ589843 RXM589843:RXN589843 RNQ589843:RNR589843 RDU589843:RDV589843 QTY589843:QTZ589843 QKC589843:QKD589843 QAG589843:QAH589843 PQK589843:PQL589843 PGO589843:PGP589843 OWS589843:OWT589843 OMW589843:OMX589843 ODA589843:ODB589843 NTE589843:NTF589843 NJI589843:NJJ589843 MZM589843:MZN589843 MPQ589843:MPR589843 MFU589843:MFV589843 LVY589843:LVZ589843 LMC589843:LMD589843 LCG589843:LCH589843 KSK589843:KSL589843 KIO589843:KIP589843 JYS589843:JYT589843 JOW589843:JOX589843 JFA589843:JFB589843 IVE589843:IVF589843 ILI589843:ILJ589843 IBM589843:IBN589843 HRQ589843:HRR589843 HHU589843:HHV589843 GXY589843:GXZ589843 GOC589843:GOD589843 GEG589843:GEH589843 FUK589843:FUL589843 FKO589843:FKP589843 FAS589843:FAT589843 EQW589843:EQX589843 EHA589843:EHB589843 DXE589843:DXF589843 DNI589843:DNJ589843 DDM589843:DDN589843 CTQ589843:CTR589843 CJU589843:CJV589843 BZY589843:BZZ589843 BQC589843:BQD589843 BGG589843:BGH589843 AWK589843:AWL589843 AMO589843:AMP589843 ACS589843:ACT589843 SW589843:SX589843 JA589843:JB589843 F589843:G589843 WVM524307:WVN524307 WLQ524307:WLR524307 WBU524307:WBV524307 VRY524307:VRZ524307 VIC524307:VID524307 UYG524307:UYH524307 UOK524307:UOL524307 UEO524307:UEP524307 TUS524307:TUT524307 TKW524307:TKX524307 TBA524307:TBB524307 SRE524307:SRF524307 SHI524307:SHJ524307 RXM524307:RXN524307 RNQ524307:RNR524307 RDU524307:RDV524307 QTY524307:QTZ524307 QKC524307:QKD524307 QAG524307:QAH524307 PQK524307:PQL524307 PGO524307:PGP524307 OWS524307:OWT524307 OMW524307:OMX524307 ODA524307:ODB524307 NTE524307:NTF524307 NJI524307:NJJ524307 MZM524307:MZN524307 MPQ524307:MPR524307 MFU524307:MFV524307 LVY524307:LVZ524307 LMC524307:LMD524307 LCG524307:LCH524307 KSK524307:KSL524307 KIO524307:KIP524307 JYS524307:JYT524307 JOW524307:JOX524307 JFA524307:JFB524307 IVE524307:IVF524307 ILI524307:ILJ524307 IBM524307:IBN524307 HRQ524307:HRR524307 HHU524307:HHV524307 GXY524307:GXZ524307 GOC524307:GOD524307 GEG524307:GEH524307 FUK524307:FUL524307 FKO524307:FKP524307 FAS524307:FAT524307 EQW524307:EQX524307 EHA524307:EHB524307 DXE524307:DXF524307 DNI524307:DNJ524307 DDM524307:DDN524307 CTQ524307:CTR524307 CJU524307:CJV524307 BZY524307:BZZ524307 BQC524307:BQD524307 BGG524307:BGH524307 AWK524307:AWL524307 AMO524307:AMP524307 ACS524307:ACT524307 SW524307:SX524307 JA524307:JB524307 F524307:G524307 WVM458771:WVN458771 WLQ458771:WLR458771 WBU458771:WBV458771 VRY458771:VRZ458771 VIC458771:VID458771 UYG458771:UYH458771 UOK458771:UOL458771 UEO458771:UEP458771 TUS458771:TUT458771 TKW458771:TKX458771 TBA458771:TBB458771 SRE458771:SRF458771 SHI458771:SHJ458771 RXM458771:RXN458771 RNQ458771:RNR458771 RDU458771:RDV458771 QTY458771:QTZ458771 QKC458771:QKD458771 QAG458771:QAH458771 PQK458771:PQL458771 PGO458771:PGP458771 OWS458771:OWT458771 OMW458771:OMX458771 ODA458771:ODB458771 NTE458771:NTF458771 NJI458771:NJJ458771 MZM458771:MZN458771 MPQ458771:MPR458771 MFU458771:MFV458771 LVY458771:LVZ458771 LMC458771:LMD458771 LCG458771:LCH458771 KSK458771:KSL458771 KIO458771:KIP458771 JYS458771:JYT458771 JOW458771:JOX458771 JFA458771:JFB458771 IVE458771:IVF458771 ILI458771:ILJ458771 IBM458771:IBN458771 HRQ458771:HRR458771 HHU458771:HHV458771 GXY458771:GXZ458771 GOC458771:GOD458771 GEG458771:GEH458771 FUK458771:FUL458771 FKO458771:FKP458771 FAS458771:FAT458771 EQW458771:EQX458771 EHA458771:EHB458771 DXE458771:DXF458771 DNI458771:DNJ458771 DDM458771:DDN458771 CTQ458771:CTR458771 CJU458771:CJV458771 BZY458771:BZZ458771 BQC458771:BQD458771 BGG458771:BGH458771 AWK458771:AWL458771 AMO458771:AMP458771 ACS458771:ACT458771 SW458771:SX458771 JA458771:JB458771 F458771:G458771 WVM393235:WVN393235 WLQ393235:WLR393235 WBU393235:WBV393235 VRY393235:VRZ393235 VIC393235:VID393235 UYG393235:UYH393235 UOK393235:UOL393235 UEO393235:UEP393235 TUS393235:TUT393235 TKW393235:TKX393235 TBA393235:TBB393235 SRE393235:SRF393235 SHI393235:SHJ393235 RXM393235:RXN393235 RNQ393235:RNR393235 RDU393235:RDV393235 QTY393235:QTZ393235 QKC393235:QKD393235 QAG393235:QAH393235 PQK393235:PQL393235 PGO393235:PGP393235 OWS393235:OWT393235 OMW393235:OMX393235 ODA393235:ODB393235 NTE393235:NTF393235 NJI393235:NJJ393235 MZM393235:MZN393235 MPQ393235:MPR393235 MFU393235:MFV393235 LVY393235:LVZ393235 LMC393235:LMD393235 LCG393235:LCH393235 KSK393235:KSL393235 KIO393235:KIP393235 JYS393235:JYT393235 JOW393235:JOX393235 JFA393235:JFB393235 IVE393235:IVF393235 ILI393235:ILJ393235 IBM393235:IBN393235 HRQ393235:HRR393235 HHU393235:HHV393235 GXY393235:GXZ393235 GOC393235:GOD393235 GEG393235:GEH393235 FUK393235:FUL393235 FKO393235:FKP393235 FAS393235:FAT393235 EQW393235:EQX393235 EHA393235:EHB393235 DXE393235:DXF393235 DNI393235:DNJ393235 DDM393235:DDN393235 CTQ393235:CTR393235 CJU393235:CJV393235 BZY393235:BZZ393235 BQC393235:BQD393235 BGG393235:BGH393235 AWK393235:AWL393235 AMO393235:AMP393235 ACS393235:ACT393235 SW393235:SX393235 JA393235:JB393235 F393235:G393235 WVM327699:WVN327699 WLQ327699:WLR327699 WBU327699:WBV327699 VRY327699:VRZ327699 VIC327699:VID327699 UYG327699:UYH327699 UOK327699:UOL327699 UEO327699:UEP327699 TUS327699:TUT327699 TKW327699:TKX327699 TBA327699:TBB327699 SRE327699:SRF327699 SHI327699:SHJ327699 RXM327699:RXN327699 RNQ327699:RNR327699 RDU327699:RDV327699 QTY327699:QTZ327699 QKC327699:QKD327699 QAG327699:QAH327699 PQK327699:PQL327699 PGO327699:PGP327699 OWS327699:OWT327699 OMW327699:OMX327699 ODA327699:ODB327699 NTE327699:NTF327699 NJI327699:NJJ327699 MZM327699:MZN327699 MPQ327699:MPR327699 MFU327699:MFV327699 LVY327699:LVZ327699 LMC327699:LMD327699 LCG327699:LCH327699 KSK327699:KSL327699 KIO327699:KIP327699 JYS327699:JYT327699 JOW327699:JOX327699 JFA327699:JFB327699 IVE327699:IVF327699 ILI327699:ILJ327699 IBM327699:IBN327699 HRQ327699:HRR327699 HHU327699:HHV327699 GXY327699:GXZ327699 GOC327699:GOD327699 GEG327699:GEH327699 FUK327699:FUL327699 FKO327699:FKP327699 FAS327699:FAT327699 EQW327699:EQX327699 EHA327699:EHB327699 DXE327699:DXF327699 DNI327699:DNJ327699 DDM327699:DDN327699 CTQ327699:CTR327699 CJU327699:CJV327699 BZY327699:BZZ327699 BQC327699:BQD327699 BGG327699:BGH327699 AWK327699:AWL327699 AMO327699:AMP327699 ACS327699:ACT327699 SW327699:SX327699 JA327699:JB327699 F327699:G327699 WVM262163:WVN262163 WLQ262163:WLR262163 WBU262163:WBV262163 VRY262163:VRZ262163 VIC262163:VID262163 UYG262163:UYH262163 UOK262163:UOL262163 UEO262163:UEP262163 TUS262163:TUT262163 TKW262163:TKX262163 TBA262163:TBB262163 SRE262163:SRF262163 SHI262163:SHJ262163 RXM262163:RXN262163 RNQ262163:RNR262163 RDU262163:RDV262163 QTY262163:QTZ262163 QKC262163:QKD262163 QAG262163:QAH262163 PQK262163:PQL262163 PGO262163:PGP262163 OWS262163:OWT262163 OMW262163:OMX262163 ODA262163:ODB262163 NTE262163:NTF262163 NJI262163:NJJ262163 MZM262163:MZN262163 MPQ262163:MPR262163 MFU262163:MFV262163 LVY262163:LVZ262163 LMC262163:LMD262163 LCG262163:LCH262163 KSK262163:KSL262163 KIO262163:KIP262163 JYS262163:JYT262163 JOW262163:JOX262163 JFA262163:JFB262163 IVE262163:IVF262163 ILI262163:ILJ262163 IBM262163:IBN262163 HRQ262163:HRR262163 HHU262163:HHV262163 GXY262163:GXZ262163 GOC262163:GOD262163 GEG262163:GEH262163 FUK262163:FUL262163 FKO262163:FKP262163 FAS262163:FAT262163 EQW262163:EQX262163 EHA262163:EHB262163 DXE262163:DXF262163 DNI262163:DNJ262163 DDM262163:DDN262163 CTQ262163:CTR262163 CJU262163:CJV262163 BZY262163:BZZ262163 BQC262163:BQD262163 BGG262163:BGH262163 AWK262163:AWL262163 AMO262163:AMP262163 ACS262163:ACT262163 SW262163:SX262163 JA262163:JB262163 F262163:G262163 WVM196627:WVN196627 WLQ196627:WLR196627 WBU196627:WBV196627 VRY196627:VRZ196627 VIC196627:VID196627 UYG196627:UYH196627 UOK196627:UOL196627 UEO196627:UEP196627 TUS196627:TUT196627 TKW196627:TKX196627 TBA196627:TBB196627 SRE196627:SRF196627 SHI196627:SHJ196627 RXM196627:RXN196627 RNQ196627:RNR196627 RDU196627:RDV196627 QTY196627:QTZ196627 QKC196627:QKD196627 QAG196627:QAH196627 PQK196627:PQL196627 PGO196627:PGP196627 OWS196627:OWT196627 OMW196627:OMX196627 ODA196627:ODB196627 NTE196627:NTF196627 NJI196627:NJJ196627 MZM196627:MZN196627 MPQ196627:MPR196627 MFU196627:MFV196627 LVY196627:LVZ196627 LMC196627:LMD196627 LCG196627:LCH196627 KSK196627:KSL196627 KIO196627:KIP196627 JYS196627:JYT196627 JOW196627:JOX196627 JFA196627:JFB196627 IVE196627:IVF196627 ILI196627:ILJ196627 IBM196627:IBN196627 HRQ196627:HRR196627 HHU196627:HHV196627 GXY196627:GXZ196627 GOC196627:GOD196627 GEG196627:GEH196627 FUK196627:FUL196627 FKO196627:FKP196627 FAS196627:FAT196627 EQW196627:EQX196627 EHA196627:EHB196627 DXE196627:DXF196627 DNI196627:DNJ196627 DDM196627:DDN196627 CTQ196627:CTR196627 CJU196627:CJV196627 BZY196627:BZZ196627 BQC196627:BQD196627 BGG196627:BGH196627 AWK196627:AWL196627 AMO196627:AMP196627 ACS196627:ACT196627 SW196627:SX196627 JA196627:JB196627 F196627:G196627 WVM131091:WVN131091 WLQ131091:WLR131091 WBU131091:WBV131091 VRY131091:VRZ131091 VIC131091:VID131091 UYG131091:UYH131091 UOK131091:UOL131091 UEO131091:UEP131091 TUS131091:TUT131091 TKW131091:TKX131091 TBA131091:TBB131091 SRE131091:SRF131091 SHI131091:SHJ131091 RXM131091:RXN131091 RNQ131091:RNR131091 RDU131091:RDV131091 QTY131091:QTZ131091 QKC131091:QKD131091 QAG131091:QAH131091 PQK131091:PQL131091 PGO131091:PGP131091 OWS131091:OWT131091 OMW131091:OMX131091 ODA131091:ODB131091 NTE131091:NTF131091 NJI131091:NJJ131091 MZM131091:MZN131091 MPQ131091:MPR131091 MFU131091:MFV131091 LVY131091:LVZ131091 LMC131091:LMD131091 LCG131091:LCH131091 KSK131091:KSL131091 KIO131091:KIP131091 JYS131091:JYT131091 JOW131091:JOX131091 JFA131091:JFB131091 IVE131091:IVF131091 ILI131091:ILJ131091 IBM131091:IBN131091 HRQ131091:HRR131091 HHU131091:HHV131091 GXY131091:GXZ131091 GOC131091:GOD131091 GEG131091:GEH131091 FUK131091:FUL131091 FKO131091:FKP131091 FAS131091:FAT131091 EQW131091:EQX131091 EHA131091:EHB131091 DXE131091:DXF131091 DNI131091:DNJ131091 DDM131091:DDN131091 CTQ131091:CTR131091 CJU131091:CJV131091 BZY131091:BZZ131091 BQC131091:BQD131091 BGG131091:BGH131091 AWK131091:AWL131091 AMO131091:AMP131091 ACS131091:ACT131091 SW131091:SX131091 JA131091:JB131091 F131091:G131091 WVM65555:WVN65555 WLQ65555:WLR65555 WBU65555:WBV65555 VRY65555:VRZ65555 VIC65555:VID65555 UYG65555:UYH65555 UOK65555:UOL65555 UEO65555:UEP65555 TUS65555:TUT65555 TKW65555:TKX65555 TBA65555:TBB65555 SRE65555:SRF65555 SHI65555:SHJ65555 RXM65555:RXN65555 RNQ65555:RNR65555 RDU65555:RDV65555 QTY65555:QTZ65555 QKC65555:QKD65555 QAG65555:QAH65555 PQK65555:PQL65555 PGO65555:PGP65555 OWS65555:OWT65555 OMW65555:OMX65555 ODA65555:ODB65555 NTE65555:NTF65555 NJI65555:NJJ65555 MZM65555:MZN65555 MPQ65555:MPR65555 MFU65555:MFV65555 LVY65555:LVZ65555 LMC65555:LMD65555 LCG65555:LCH65555 KSK65555:KSL65555 KIO65555:KIP65555 JYS65555:JYT65555 JOW65555:JOX65555 JFA65555:JFB65555 IVE65555:IVF65555 ILI65555:ILJ65555 IBM65555:IBN65555 HRQ65555:HRR65555 HHU65555:HHV65555 GXY65555:GXZ65555 GOC65555:GOD65555 GEG65555:GEH65555 FUK65555:FUL65555 FKO65555:FKP65555 FAS65555:FAT65555 EQW65555:EQX65555 EHA65555:EHB65555 DXE65555:DXF65555 DNI65555:DNJ65555 DDM65555:DDN65555 CTQ65555:CTR65555 CJU65555:CJV65555 BZY65555:BZZ65555 BQC65555:BQD65555 BGG65555:BGH65555 AWK65555:AWL65555 AMO65555:AMP65555 ACS65555:ACT65555 SW65555:SX65555 JA65555:JB65555 F65555:G65555 WVM18:WVN18 WLQ18:WLR18 WBU18:WBV18 VRY18:VRZ18 VIC18:VID18 UYG18:UYH18 UOK18:UOL18 UEO18:UEP18 TUS18:TUT18 TKW18:TKX18 TBA18:TBB18 SRE18:SRF18 SHI18:SHJ18 RXM18:RXN18 RNQ18:RNR18 RDU18:RDV18 QTY18:QTZ18 QKC18:QKD18 QAG18:QAH18 PQK18:PQL18 PGO18:PGP18 OWS18:OWT18 OMW18:OMX18 ODA18:ODB18 NTE18:NTF18 NJI18:NJJ18 MZM18:MZN18 MPQ18:MPR18 MFU18:MFV18 LVY18:LVZ18 LMC18:LMD18 LCG18:LCH18 KSK18:KSL18 KIO18:KIP18 JYS18:JYT18 JOW18:JOX18 JFA18:JFB18 IVE18:IVF18 ILI18:ILJ18 IBM18:IBN18 HRQ18:HRR18 HHU18:HHV18 GXY18:GXZ18 GOC18:GOD18 GEG18:GEH18 FUK18:FUL18 FKO18:FKP18 FAS18:FAT18 EQW18:EQX18 EHA18:EHB18 DXE18:DXF18 DNI18:DNJ18 DDM18:DDN18 CTQ18:CTR18 CJU18:CJV18 BZY18:BZZ18 BQC18:BQD18 BGG18:BGH18 AWK18:AWL18 AMO18:AMP18 ACS18:ACT18 SW18:SX18 JA18:JB18" xr:uid="{00000000-0002-0000-0000-000002000000}">
      <formula1>$AH$242:$AH$244</formula1>
    </dataValidation>
    <dataValidation type="list" allowBlank="1" showInputMessage="1" showErrorMessage="1" sqref="JA19:JB20 WVM983060:WVN983060 WLQ983060:WLR983060 WBU983060:WBV983060 VRY983060:VRZ983060 VIC983060:VID983060 UYG983060:UYH983060 UOK983060:UOL983060 UEO983060:UEP983060 TUS983060:TUT983060 TKW983060:TKX983060 TBA983060:TBB983060 SRE983060:SRF983060 SHI983060:SHJ983060 RXM983060:RXN983060 RNQ983060:RNR983060 RDU983060:RDV983060 QTY983060:QTZ983060 QKC983060:QKD983060 QAG983060:QAH983060 PQK983060:PQL983060 PGO983060:PGP983060 OWS983060:OWT983060 OMW983060:OMX983060 ODA983060:ODB983060 NTE983060:NTF983060 NJI983060:NJJ983060 MZM983060:MZN983060 MPQ983060:MPR983060 MFU983060:MFV983060 LVY983060:LVZ983060 LMC983060:LMD983060 LCG983060:LCH983060 KSK983060:KSL983060 KIO983060:KIP983060 JYS983060:JYT983060 JOW983060:JOX983060 JFA983060:JFB983060 IVE983060:IVF983060 ILI983060:ILJ983060 IBM983060:IBN983060 HRQ983060:HRR983060 HHU983060:HHV983060 GXY983060:GXZ983060 GOC983060:GOD983060 GEG983060:GEH983060 FUK983060:FUL983060 FKO983060:FKP983060 FAS983060:FAT983060 EQW983060:EQX983060 EHA983060:EHB983060 DXE983060:DXF983060 DNI983060:DNJ983060 DDM983060:DDN983060 CTQ983060:CTR983060 CJU983060:CJV983060 BZY983060:BZZ983060 BQC983060:BQD983060 BGG983060:BGH983060 AWK983060:AWL983060 AMO983060:AMP983060 ACS983060:ACT983060 SW983060:SX983060 JA983060:JB983060 F983060:G983060 WVM917524:WVN917524 WLQ917524:WLR917524 WBU917524:WBV917524 VRY917524:VRZ917524 VIC917524:VID917524 UYG917524:UYH917524 UOK917524:UOL917524 UEO917524:UEP917524 TUS917524:TUT917524 TKW917524:TKX917524 TBA917524:TBB917524 SRE917524:SRF917524 SHI917524:SHJ917524 RXM917524:RXN917524 RNQ917524:RNR917524 RDU917524:RDV917524 QTY917524:QTZ917524 QKC917524:QKD917524 QAG917524:QAH917524 PQK917524:PQL917524 PGO917524:PGP917524 OWS917524:OWT917524 OMW917524:OMX917524 ODA917524:ODB917524 NTE917524:NTF917524 NJI917524:NJJ917524 MZM917524:MZN917524 MPQ917524:MPR917524 MFU917524:MFV917524 LVY917524:LVZ917524 LMC917524:LMD917524 LCG917524:LCH917524 KSK917524:KSL917524 KIO917524:KIP917524 JYS917524:JYT917524 JOW917524:JOX917524 JFA917524:JFB917524 IVE917524:IVF917524 ILI917524:ILJ917524 IBM917524:IBN917524 HRQ917524:HRR917524 HHU917524:HHV917524 GXY917524:GXZ917524 GOC917524:GOD917524 GEG917524:GEH917524 FUK917524:FUL917524 FKO917524:FKP917524 FAS917524:FAT917524 EQW917524:EQX917524 EHA917524:EHB917524 DXE917524:DXF917524 DNI917524:DNJ917524 DDM917524:DDN917524 CTQ917524:CTR917524 CJU917524:CJV917524 BZY917524:BZZ917524 BQC917524:BQD917524 BGG917524:BGH917524 AWK917524:AWL917524 AMO917524:AMP917524 ACS917524:ACT917524 SW917524:SX917524 JA917524:JB917524 F917524:G917524 WVM851988:WVN851988 WLQ851988:WLR851988 WBU851988:WBV851988 VRY851988:VRZ851988 VIC851988:VID851988 UYG851988:UYH851988 UOK851988:UOL851988 UEO851988:UEP851988 TUS851988:TUT851988 TKW851988:TKX851988 TBA851988:TBB851988 SRE851988:SRF851988 SHI851988:SHJ851988 RXM851988:RXN851988 RNQ851988:RNR851988 RDU851988:RDV851988 QTY851988:QTZ851988 QKC851988:QKD851988 QAG851988:QAH851988 PQK851988:PQL851988 PGO851988:PGP851988 OWS851988:OWT851988 OMW851988:OMX851988 ODA851988:ODB851988 NTE851988:NTF851988 NJI851988:NJJ851988 MZM851988:MZN851988 MPQ851988:MPR851988 MFU851988:MFV851988 LVY851988:LVZ851988 LMC851988:LMD851988 LCG851988:LCH851988 KSK851988:KSL851988 KIO851988:KIP851988 JYS851988:JYT851988 JOW851988:JOX851988 JFA851988:JFB851988 IVE851988:IVF851988 ILI851988:ILJ851988 IBM851988:IBN851988 HRQ851988:HRR851988 HHU851988:HHV851988 GXY851988:GXZ851988 GOC851988:GOD851988 GEG851988:GEH851988 FUK851988:FUL851988 FKO851988:FKP851988 FAS851988:FAT851988 EQW851988:EQX851988 EHA851988:EHB851988 DXE851988:DXF851988 DNI851988:DNJ851988 DDM851988:DDN851988 CTQ851988:CTR851988 CJU851988:CJV851988 BZY851988:BZZ851988 BQC851988:BQD851988 BGG851988:BGH851988 AWK851988:AWL851988 AMO851988:AMP851988 ACS851988:ACT851988 SW851988:SX851988 JA851988:JB851988 F851988:G851988 WVM786452:WVN786452 WLQ786452:WLR786452 WBU786452:WBV786452 VRY786452:VRZ786452 VIC786452:VID786452 UYG786452:UYH786452 UOK786452:UOL786452 UEO786452:UEP786452 TUS786452:TUT786452 TKW786452:TKX786452 TBA786452:TBB786452 SRE786452:SRF786452 SHI786452:SHJ786452 RXM786452:RXN786452 RNQ786452:RNR786452 RDU786452:RDV786452 QTY786452:QTZ786452 QKC786452:QKD786452 QAG786452:QAH786452 PQK786452:PQL786452 PGO786452:PGP786452 OWS786452:OWT786452 OMW786452:OMX786452 ODA786452:ODB786452 NTE786452:NTF786452 NJI786452:NJJ786452 MZM786452:MZN786452 MPQ786452:MPR786452 MFU786452:MFV786452 LVY786452:LVZ786452 LMC786452:LMD786452 LCG786452:LCH786452 KSK786452:KSL786452 KIO786452:KIP786452 JYS786452:JYT786452 JOW786452:JOX786452 JFA786452:JFB786452 IVE786452:IVF786452 ILI786452:ILJ786452 IBM786452:IBN786452 HRQ786452:HRR786452 HHU786452:HHV786452 GXY786452:GXZ786452 GOC786452:GOD786452 GEG786452:GEH786452 FUK786452:FUL786452 FKO786452:FKP786452 FAS786452:FAT786452 EQW786452:EQX786452 EHA786452:EHB786452 DXE786452:DXF786452 DNI786452:DNJ786452 DDM786452:DDN786452 CTQ786452:CTR786452 CJU786452:CJV786452 BZY786452:BZZ786452 BQC786452:BQD786452 BGG786452:BGH786452 AWK786452:AWL786452 AMO786452:AMP786452 ACS786452:ACT786452 SW786452:SX786452 JA786452:JB786452 F786452:G786452 WVM720916:WVN720916 WLQ720916:WLR720916 WBU720916:WBV720916 VRY720916:VRZ720916 VIC720916:VID720916 UYG720916:UYH720916 UOK720916:UOL720916 UEO720916:UEP720916 TUS720916:TUT720916 TKW720916:TKX720916 TBA720916:TBB720916 SRE720916:SRF720916 SHI720916:SHJ720916 RXM720916:RXN720916 RNQ720916:RNR720916 RDU720916:RDV720916 QTY720916:QTZ720916 QKC720916:QKD720916 QAG720916:QAH720916 PQK720916:PQL720916 PGO720916:PGP720916 OWS720916:OWT720916 OMW720916:OMX720916 ODA720916:ODB720916 NTE720916:NTF720916 NJI720916:NJJ720916 MZM720916:MZN720916 MPQ720916:MPR720916 MFU720916:MFV720916 LVY720916:LVZ720916 LMC720916:LMD720916 LCG720916:LCH720916 KSK720916:KSL720916 KIO720916:KIP720916 JYS720916:JYT720916 JOW720916:JOX720916 JFA720916:JFB720916 IVE720916:IVF720916 ILI720916:ILJ720916 IBM720916:IBN720916 HRQ720916:HRR720916 HHU720916:HHV720916 GXY720916:GXZ720916 GOC720916:GOD720916 GEG720916:GEH720916 FUK720916:FUL720916 FKO720916:FKP720916 FAS720916:FAT720916 EQW720916:EQX720916 EHA720916:EHB720916 DXE720916:DXF720916 DNI720916:DNJ720916 DDM720916:DDN720916 CTQ720916:CTR720916 CJU720916:CJV720916 BZY720916:BZZ720916 BQC720916:BQD720916 BGG720916:BGH720916 AWK720916:AWL720916 AMO720916:AMP720916 ACS720916:ACT720916 SW720916:SX720916 JA720916:JB720916 F720916:G720916 WVM655380:WVN655380 WLQ655380:WLR655380 WBU655380:WBV655380 VRY655380:VRZ655380 VIC655380:VID655380 UYG655380:UYH655380 UOK655380:UOL655380 UEO655380:UEP655380 TUS655380:TUT655380 TKW655380:TKX655380 TBA655380:TBB655380 SRE655380:SRF655380 SHI655380:SHJ655380 RXM655380:RXN655380 RNQ655380:RNR655380 RDU655380:RDV655380 QTY655380:QTZ655380 QKC655380:QKD655380 QAG655380:QAH655380 PQK655380:PQL655380 PGO655380:PGP655380 OWS655380:OWT655380 OMW655380:OMX655380 ODA655380:ODB655380 NTE655380:NTF655380 NJI655380:NJJ655380 MZM655380:MZN655380 MPQ655380:MPR655380 MFU655380:MFV655380 LVY655380:LVZ655380 LMC655380:LMD655380 LCG655380:LCH655380 KSK655380:KSL655380 KIO655380:KIP655380 JYS655380:JYT655380 JOW655380:JOX655380 JFA655380:JFB655380 IVE655380:IVF655380 ILI655380:ILJ655380 IBM655380:IBN655380 HRQ655380:HRR655380 HHU655380:HHV655380 GXY655380:GXZ655380 GOC655380:GOD655380 GEG655380:GEH655380 FUK655380:FUL655380 FKO655380:FKP655380 FAS655380:FAT655380 EQW655380:EQX655380 EHA655380:EHB655380 DXE655380:DXF655380 DNI655380:DNJ655380 DDM655380:DDN655380 CTQ655380:CTR655380 CJU655380:CJV655380 BZY655380:BZZ655380 BQC655380:BQD655380 BGG655380:BGH655380 AWK655380:AWL655380 AMO655380:AMP655380 ACS655380:ACT655380 SW655380:SX655380 JA655380:JB655380 F655380:G655380 WVM589844:WVN589844 WLQ589844:WLR589844 WBU589844:WBV589844 VRY589844:VRZ589844 VIC589844:VID589844 UYG589844:UYH589844 UOK589844:UOL589844 UEO589844:UEP589844 TUS589844:TUT589844 TKW589844:TKX589844 TBA589844:TBB589844 SRE589844:SRF589844 SHI589844:SHJ589844 RXM589844:RXN589844 RNQ589844:RNR589844 RDU589844:RDV589844 QTY589844:QTZ589844 QKC589844:QKD589844 QAG589844:QAH589844 PQK589844:PQL589844 PGO589844:PGP589844 OWS589844:OWT589844 OMW589844:OMX589844 ODA589844:ODB589844 NTE589844:NTF589844 NJI589844:NJJ589844 MZM589844:MZN589844 MPQ589844:MPR589844 MFU589844:MFV589844 LVY589844:LVZ589844 LMC589844:LMD589844 LCG589844:LCH589844 KSK589844:KSL589844 KIO589844:KIP589844 JYS589844:JYT589844 JOW589844:JOX589844 JFA589844:JFB589844 IVE589844:IVF589844 ILI589844:ILJ589844 IBM589844:IBN589844 HRQ589844:HRR589844 HHU589844:HHV589844 GXY589844:GXZ589844 GOC589844:GOD589844 GEG589844:GEH589844 FUK589844:FUL589844 FKO589844:FKP589844 FAS589844:FAT589844 EQW589844:EQX589844 EHA589844:EHB589844 DXE589844:DXF589844 DNI589844:DNJ589844 DDM589844:DDN589844 CTQ589844:CTR589844 CJU589844:CJV589844 BZY589844:BZZ589844 BQC589844:BQD589844 BGG589844:BGH589844 AWK589844:AWL589844 AMO589844:AMP589844 ACS589844:ACT589844 SW589844:SX589844 JA589844:JB589844 F589844:G589844 WVM524308:WVN524308 WLQ524308:WLR524308 WBU524308:WBV524308 VRY524308:VRZ524308 VIC524308:VID524308 UYG524308:UYH524308 UOK524308:UOL524308 UEO524308:UEP524308 TUS524308:TUT524308 TKW524308:TKX524308 TBA524308:TBB524308 SRE524308:SRF524308 SHI524308:SHJ524308 RXM524308:RXN524308 RNQ524308:RNR524308 RDU524308:RDV524308 QTY524308:QTZ524308 QKC524308:QKD524308 QAG524308:QAH524308 PQK524308:PQL524308 PGO524308:PGP524308 OWS524308:OWT524308 OMW524308:OMX524308 ODA524308:ODB524308 NTE524308:NTF524308 NJI524308:NJJ524308 MZM524308:MZN524308 MPQ524308:MPR524308 MFU524308:MFV524308 LVY524308:LVZ524308 LMC524308:LMD524308 LCG524308:LCH524308 KSK524308:KSL524308 KIO524308:KIP524308 JYS524308:JYT524308 JOW524308:JOX524308 JFA524308:JFB524308 IVE524308:IVF524308 ILI524308:ILJ524308 IBM524308:IBN524308 HRQ524308:HRR524308 HHU524308:HHV524308 GXY524308:GXZ524308 GOC524308:GOD524308 GEG524308:GEH524308 FUK524308:FUL524308 FKO524308:FKP524308 FAS524308:FAT524308 EQW524308:EQX524308 EHA524308:EHB524308 DXE524308:DXF524308 DNI524308:DNJ524308 DDM524308:DDN524308 CTQ524308:CTR524308 CJU524308:CJV524308 BZY524308:BZZ524308 BQC524308:BQD524308 BGG524308:BGH524308 AWK524308:AWL524308 AMO524308:AMP524308 ACS524308:ACT524308 SW524308:SX524308 JA524308:JB524308 F524308:G524308 WVM458772:WVN458772 WLQ458772:WLR458772 WBU458772:WBV458772 VRY458772:VRZ458772 VIC458772:VID458772 UYG458772:UYH458772 UOK458772:UOL458772 UEO458772:UEP458772 TUS458772:TUT458772 TKW458772:TKX458772 TBA458772:TBB458772 SRE458772:SRF458772 SHI458772:SHJ458772 RXM458772:RXN458772 RNQ458772:RNR458772 RDU458772:RDV458772 QTY458772:QTZ458772 QKC458772:QKD458772 QAG458772:QAH458772 PQK458772:PQL458772 PGO458772:PGP458772 OWS458772:OWT458772 OMW458772:OMX458772 ODA458772:ODB458772 NTE458772:NTF458772 NJI458772:NJJ458772 MZM458772:MZN458772 MPQ458772:MPR458772 MFU458772:MFV458772 LVY458772:LVZ458772 LMC458772:LMD458772 LCG458772:LCH458772 KSK458772:KSL458772 KIO458772:KIP458772 JYS458772:JYT458772 JOW458772:JOX458772 JFA458772:JFB458772 IVE458772:IVF458772 ILI458772:ILJ458772 IBM458772:IBN458772 HRQ458772:HRR458772 HHU458772:HHV458772 GXY458772:GXZ458772 GOC458772:GOD458772 GEG458772:GEH458772 FUK458772:FUL458772 FKO458772:FKP458772 FAS458772:FAT458772 EQW458772:EQX458772 EHA458772:EHB458772 DXE458772:DXF458772 DNI458772:DNJ458772 DDM458772:DDN458772 CTQ458772:CTR458772 CJU458772:CJV458772 BZY458772:BZZ458772 BQC458772:BQD458772 BGG458772:BGH458772 AWK458772:AWL458772 AMO458772:AMP458772 ACS458772:ACT458772 SW458772:SX458772 JA458772:JB458772 F458772:G458772 WVM393236:WVN393236 WLQ393236:WLR393236 WBU393236:WBV393236 VRY393236:VRZ393236 VIC393236:VID393236 UYG393236:UYH393236 UOK393236:UOL393236 UEO393236:UEP393236 TUS393236:TUT393236 TKW393236:TKX393236 TBA393236:TBB393236 SRE393236:SRF393236 SHI393236:SHJ393236 RXM393236:RXN393236 RNQ393236:RNR393236 RDU393236:RDV393236 QTY393236:QTZ393236 QKC393236:QKD393236 QAG393236:QAH393236 PQK393236:PQL393236 PGO393236:PGP393236 OWS393236:OWT393236 OMW393236:OMX393236 ODA393236:ODB393236 NTE393236:NTF393236 NJI393236:NJJ393236 MZM393236:MZN393236 MPQ393236:MPR393236 MFU393236:MFV393236 LVY393236:LVZ393236 LMC393236:LMD393236 LCG393236:LCH393236 KSK393236:KSL393236 KIO393236:KIP393236 JYS393236:JYT393236 JOW393236:JOX393236 JFA393236:JFB393236 IVE393236:IVF393236 ILI393236:ILJ393236 IBM393236:IBN393236 HRQ393236:HRR393236 HHU393236:HHV393236 GXY393236:GXZ393236 GOC393236:GOD393236 GEG393236:GEH393236 FUK393236:FUL393236 FKO393236:FKP393236 FAS393236:FAT393236 EQW393236:EQX393236 EHA393236:EHB393236 DXE393236:DXF393236 DNI393236:DNJ393236 DDM393236:DDN393236 CTQ393236:CTR393236 CJU393236:CJV393236 BZY393236:BZZ393236 BQC393236:BQD393236 BGG393236:BGH393236 AWK393236:AWL393236 AMO393236:AMP393236 ACS393236:ACT393236 SW393236:SX393236 JA393236:JB393236 F393236:G393236 WVM327700:WVN327700 WLQ327700:WLR327700 WBU327700:WBV327700 VRY327700:VRZ327700 VIC327700:VID327700 UYG327700:UYH327700 UOK327700:UOL327700 UEO327700:UEP327700 TUS327700:TUT327700 TKW327700:TKX327700 TBA327700:TBB327700 SRE327700:SRF327700 SHI327700:SHJ327700 RXM327700:RXN327700 RNQ327700:RNR327700 RDU327700:RDV327700 QTY327700:QTZ327700 QKC327700:QKD327700 QAG327700:QAH327700 PQK327700:PQL327700 PGO327700:PGP327700 OWS327700:OWT327700 OMW327700:OMX327700 ODA327700:ODB327700 NTE327700:NTF327700 NJI327700:NJJ327700 MZM327700:MZN327700 MPQ327700:MPR327700 MFU327700:MFV327700 LVY327700:LVZ327700 LMC327700:LMD327700 LCG327700:LCH327700 KSK327700:KSL327700 KIO327700:KIP327700 JYS327700:JYT327700 JOW327700:JOX327700 JFA327700:JFB327700 IVE327700:IVF327700 ILI327700:ILJ327700 IBM327700:IBN327700 HRQ327700:HRR327700 HHU327700:HHV327700 GXY327700:GXZ327700 GOC327700:GOD327700 GEG327700:GEH327700 FUK327700:FUL327700 FKO327700:FKP327700 FAS327700:FAT327700 EQW327700:EQX327700 EHA327700:EHB327700 DXE327700:DXF327700 DNI327700:DNJ327700 DDM327700:DDN327700 CTQ327700:CTR327700 CJU327700:CJV327700 BZY327700:BZZ327700 BQC327700:BQD327700 BGG327700:BGH327700 AWK327700:AWL327700 AMO327700:AMP327700 ACS327700:ACT327700 SW327700:SX327700 JA327700:JB327700 F327700:G327700 WVM262164:WVN262164 WLQ262164:WLR262164 WBU262164:WBV262164 VRY262164:VRZ262164 VIC262164:VID262164 UYG262164:UYH262164 UOK262164:UOL262164 UEO262164:UEP262164 TUS262164:TUT262164 TKW262164:TKX262164 TBA262164:TBB262164 SRE262164:SRF262164 SHI262164:SHJ262164 RXM262164:RXN262164 RNQ262164:RNR262164 RDU262164:RDV262164 QTY262164:QTZ262164 QKC262164:QKD262164 QAG262164:QAH262164 PQK262164:PQL262164 PGO262164:PGP262164 OWS262164:OWT262164 OMW262164:OMX262164 ODA262164:ODB262164 NTE262164:NTF262164 NJI262164:NJJ262164 MZM262164:MZN262164 MPQ262164:MPR262164 MFU262164:MFV262164 LVY262164:LVZ262164 LMC262164:LMD262164 LCG262164:LCH262164 KSK262164:KSL262164 KIO262164:KIP262164 JYS262164:JYT262164 JOW262164:JOX262164 JFA262164:JFB262164 IVE262164:IVF262164 ILI262164:ILJ262164 IBM262164:IBN262164 HRQ262164:HRR262164 HHU262164:HHV262164 GXY262164:GXZ262164 GOC262164:GOD262164 GEG262164:GEH262164 FUK262164:FUL262164 FKO262164:FKP262164 FAS262164:FAT262164 EQW262164:EQX262164 EHA262164:EHB262164 DXE262164:DXF262164 DNI262164:DNJ262164 DDM262164:DDN262164 CTQ262164:CTR262164 CJU262164:CJV262164 BZY262164:BZZ262164 BQC262164:BQD262164 BGG262164:BGH262164 AWK262164:AWL262164 AMO262164:AMP262164 ACS262164:ACT262164 SW262164:SX262164 JA262164:JB262164 F262164:G262164 WVM196628:WVN196628 WLQ196628:WLR196628 WBU196628:WBV196628 VRY196628:VRZ196628 VIC196628:VID196628 UYG196628:UYH196628 UOK196628:UOL196628 UEO196628:UEP196628 TUS196628:TUT196628 TKW196628:TKX196628 TBA196628:TBB196628 SRE196628:SRF196628 SHI196628:SHJ196628 RXM196628:RXN196628 RNQ196628:RNR196628 RDU196628:RDV196628 QTY196628:QTZ196628 QKC196628:QKD196628 QAG196628:QAH196628 PQK196628:PQL196628 PGO196628:PGP196628 OWS196628:OWT196628 OMW196628:OMX196628 ODA196628:ODB196628 NTE196628:NTF196628 NJI196628:NJJ196628 MZM196628:MZN196628 MPQ196628:MPR196628 MFU196628:MFV196628 LVY196628:LVZ196628 LMC196628:LMD196628 LCG196628:LCH196628 KSK196628:KSL196628 KIO196628:KIP196628 JYS196628:JYT196628 JOW196628:JOX196628 JFA196628:JFB196628 IVE196628:IVF196628 ILI196628:ILJ196628 IBM196628:IBN196628 HRQ196628:HRR196628 HHU196628:HHV196628 GXY196628:GXZ196628 GOC196628:GOD196628 GEG196628:GEH196628 FUK196628:FUL196628 FKO196628:FKP196628 FAS196628:FAT196628 EQW196628:EQX196628 EHA196628:EHB196628 DXE196628:DXF196628 DNI196628:DNJ196628 DDM196628:DDN196628 CTQ196628:CTR196628 CJU196628:CJV196628 BZY196628:BZZ196628 BQC196628:BQD196628 BGG196628:BGH196628 AWK196628:AWL196628 AMO196628:AMP196628 ACS196628:ACT196628 SW196628:SX196628 JA196628:JB196628 F196628:G196628 WVM131092:WVN131092 WLQ131092:WLR131092 WBU131092:WBV131092 VRY131092:VRZ131092 VIC131092:VID131092 UYG131092:UYH131092 UOK131092:UOL131092 UEO131092:UEP131092 TUS131092:TUT131092 TKW131092:TKX131092 TBA131092:TBB131092 SRE131092:SRF131092 SHI131092:SHJ131092 RXM131092:RXN131092 RNQ131092:RNR131092 RDU131092:RDV131092 QTY131092:QTZ131092 QKC131092:QKD131092 QAG131092:QAH131092 PQK131092:PQL131092 PGO131092:PGP131092 OWS131092:OWT131092 OMW131092:OMX131092 ODA131092:ODB131092 NTE131092:NTF131092 NJI131092:NJJ131092 MZM131092:MZN131092 MPQ131092:MPR131092 MFU131092:MFV131092 LVY131092:LVZ131092 LMC131092:LMD131092 LCG131092:LCH131092 KSK131092:KSL131092 KIO131092:KIP131092 JYS131092:JYT131092 JOW131092:JOX131092 JFA131092:JFB131092 IVE131092:IVF131092 ILI131092:ILJ131092 IBM131092:IBN131092 HRQ131092:HRR131092 HHU131092:HHV131092 GXY131092:GXZ131092 GOC131092:GOD131092 GEG131092:GEH131092 FUK131092:FUL131092 FKO131092:FKP131092 FAS131092:FAT131092 EQW131092:EQX131092 EHA131092:EHB131092 DXE131092:DXF131092 DNI131092:DNJ131092 DDM131092:DDN131092 CTQ131092:CTR131092 CJU131092:CJV131092 BZY131092:BZZ131092 BQC131092:BQD131092 BGG131092:BGH131092 AWK131092:AWL131092 AMO131092:AMP131092 ACS131092:ACT131092 SW131092:SX131092 JA131092:JB131092 F131092:G131092 WVM65556:WVN65556 WLQ65556:WLR65556 WBU65556:WBV65556 VRY65556:VRZ65556 VIC65556:VID65556 UYG65556:UYH65556 UOK65556:UOL65556 UEO65556:UEP65556 TUS65556:TUT65556 TKW65556:TKX65556 TBA65556:TBB65556 SRE65556:SRF65556 SHI65556:SHJ65556 RXM65556:RXN65556 RNQ65556:RNR65556 RDU65556:RDV65556 QTY65556:QTZ65556 QKC65556:QKD65556 QAG65556:QAH65556 PQK65556:PQL65556 PGO65556:PGP65556 OWS65556:OWT65556 OMW65556:OMX65556 ODA65556:ODB65556 NTE65556:NTF65556 NJI65556:NJJ65556 MZM65556:MZN65556 MPQ65556:MPR65556 MFU65556:MFV65556 LVY65556:LVZ65556 LMC65556:LMD65556 LCG65556:LCH65556 KSK65556:KSL65556 KIO65556:KIP65556 JYS65556:JYT65556 JOW65556:JOX65556 JFA65556:JFB65556 IVE65556:IVF65556 ILI65556:ILJ65556 IBM65556:IBN65556 HRQ65556:HRR65556 HHU65556:HHV65556 GXY65556:GXZ65556 GOC65556:GOD65556 GEG65556:GEH65556 FUK65556:FUL65556 FKO65556:FKP65556 FAS65556:FAT65556 EQW65556:EQX65556 EHA65556:EHB65556 DXE65556:DXF65556 DNI65556:DNJ65556 DDM65556:DDN65556 CTQ65556:CTR65556 CJU65556:CJV65556 BZY65556:BZZ65556 BQC65556:BQD65556 BGG65556:BGH65556 AWK65556:AWL65556 AMO65556:AMP65556 ACS65556:ACT65556 SW65556:SX65556 JA65556:JB65556 F65556:G65556 WVM19:WVN20 WLQ19:WLR20 WBU19:WBV20 VRY19:VRZ20 VIC19:VID20 UYG19:UYH20 UOK19:UOL20 UEO19:UEP20 TUS19:TUT20 TKW19:TKX20 TBA19:TBB20 SRE19:SRF20 SHI19:SHJ20 RXM19:RXN20 RNQ19:RNR20 RDU19:RDV20 QTY19:QTZ20 QKC19:QKD20 QAG19:QAH20 PQK19:PQL20 PGO19:PGP20 OWS19:OWT20 OMW19:OMX20 ODA19:ODB20 NTE19:NTF20 NJI19:NJJ20 MZM19:MZN20 MPQ19:MPR20 MFU19:MFV20 LVY19:LVZ20 LMC19:LMD20 LCG19:LCH20 KSK19:KSL20 KIO19:KIP20 JYS19:JYT20 JOW19:JOX20 JFA19:JFB20 IVE19:IVF20 ILI19:ILJ20 IBM19:IBN20 HRQ19:HRR20 HHU19:HHV20 GXY19:GXZ20 GOC19:GOD20 GEG19:GEH20 FUK19:FUL20 FKO19:FKP20 FAS19:FAT20 EQW19:EQX20 EHA19:EHB20 DXE19:DXF20 DNI19:DNJ20 DDM19:DDN20 CTQ19:CTR20 CJU19:CJV20 BZY19:BZZ20 BQC19:BQD20 BGG19:BGH20 AWK19:AWL20 AMO19:AMP20 ACS19:ACT20 SW19:SX20 F19:G19" xr:uid="{00000000-0002-0000-0000-000003000000}">
      <formula1>$Z$116:$Z$196</formula1>
    </dataValidation>
    <dataValidation type="list" allowBlank="1" showInputMessage="1" showErrorMessage="1" sqref="E10 WVL983051 WLP983051 WBT983051 VRX983051 VIB983051 UYF983051 UOJ983051 UEN983051 TUR983051 TKV983051 TAZ983051 SRD983051 SHH983051 RXL983051 RNP983051 RDT983051 QTX983051 QKB983051 QAF983051 PQJ983051 PGN983051 OWR983051 OMV983051 OCZ983051 NTD983051 NJH983051 MZL983051 MPP983051 MFT983051 LVX983051 LMB983051 LCF983051 KSJ983051 KIN983051 JYR983051 JOV983051 JEZ983051 IVD983051 ILH983051 IBL983051 HRP983051 HHT983051 GXX983051 GOB983051 GEF983051 FUJ983051 FKN983051 FAR983051 EQV983051 EGZ983051 DXD983051 DNH983051 DDL983051 CTP983051 CJT983051 BZX983051 BQB983051 BGF983051 AWJ983051 AMN983051 ACR983051 SV983051 IZ983051 E983051 WVL917515 WLP917515 WBT917515 VRX917515 VIB917515 UYF917515 UOJ917515 UEN917515 TUR917515 TKV917515 TAZ917515 SRD917515 SHH917515 RXL917515 RNP917515 RDT917515 QTX917515 QKB917515 QAF917515 PQJ917515 PGN917515 OWR917515 OMV917515 OCZ917515 NTD917515 NJH917515 MZL917515 MPP917515 MFT917515 LVX917515 LMB917515 LCF917515 KSJ917515 KIN917515 JYR917515 JOV917515 JEZ917515 IVD917515 ILH917515 IBL917515 HRP917515 HHT917515 GXX917515 GOB917515 GEF917515 FUJ917515 FKN917515 FAR917515 EQV917515 EGZ917515 DXD917515 DNH917515 DDL917515 CTP917515 CJT917515 BZX917515 BQB917515 BGF917515 AWJ917515 AMN917515 ACR917515 SV917515 IZ917515 E917515 WVL851979 WLP851979 WBT851979 VRX851979 VIB851979 UYF851979 UOJ851979 UEN851979 TUR851979 TKV851979 TAZ851979 SRD851979 SHH851979 RXL851979 RNP851979 RDT851979 QTX851979 QKB851979 QAF851979 PQJ851979 PGN851979 OWR851979 OMV851979 OCZ851979 NTD851979 NJH851979 MZL851979 MPP851979 MFT851979 LVX851979 LMB851979 LCF851979 KSJ851979 KIN851979 JYR851979 JOV851979 JEZ851979 IVD851979 ILH851979 IBL851979 HRP851979 HHT851979 GXX851979 GOB851979 GEF851979 FUJ851979 FKN851979 FAR851979 EQV851979 EGZ851979 DXD851979 DNH851979 DDL851979 CTP851979 CJT851979 BZX851979 BQB851979 BGF851979 AWJ851979 AMN851979 ACR851979 SV851979 IZ851979 E851979 WVL786443 WLP786443 WBT786443 VRX786443 VIB786443 UYF786443 UOJ786443 UEN786443 TUR786443 TKV786443 TAZ786443 SRD786443 SHH786443 RXL786443 RNP786443 RDT786443 QTX786443 QKB786443 QAF786443 PQJ786443 PGN786443 OWR786443 OMV786443 OCZ786443 NTD786443 NJH786443 MZL786443 MPP786443 MFT786443 LVX786443 LMB786443 LCF786443 KSJ786443 KIN786443 JYR786443 JOV786443 JEZ786443 IVD786443 ILH786443 IBL786443 HRP786443 HHT786443 GXX786443 GOB786443 GEF786443 FUJ786443 FKN786443 FAR786443 EQV786443 EGZ786443 DXD786443 DNH786443 DDL786443 CTP786443 CJT786443 BZX786443 BQB786443 BGF786443 AWJ786443 AMN786443 ACR786443 SV786443 IZ786443 E786443 WVL720907 WLP720907 WBT720907 VRX720907 VIB720907 UYF720907 UOJ720907 UEN720907 TUR720907 TKV720907 TAZ720907 SRD720907 SHH720907 RXL720907 RNP720907 RDT720907 QTX720907 QKB720907 QAF720907 PQJ720907 PGN720907 OWR720907 OMV720907 OCZ720907 NTD720907 NJH720907 MZL720907 MPP720907 MFT720907 LVX720907 LMB720907 LCF720907 KSJ720907 KIN720907 JYR720907 JOV720907 JEZ720907 IVD720907 ILH720907 IBL720907 HRP720907 HHT720907 GXX720907 GOB720907 GEF720907 FUJ720907 FKN720907 FAR720907 EQV720907 EGZ720907 DXD720907 DNH720907 DDL720907 CTP720907 CJT720907 BZX720907 BQB720907 BGF720907 AWJ720907 AMN720907 ACR720907 SV720907 IZ720907 E720907 WVL655371 WLP655371 WBT655371 VRX655371 VIB655371 UYF655371 UOJ655371 UEN655371 TUR655371 TKV655371 TAZ655371 SRD655371 SHH655371 RXL655371 RNP655371 RDT655371 QTX655371 QKB655371 QAF655371 PQJ655371 PGN655371 OWR655371 OMV655371 OCZ655371 NTD655371 NJH655371 MZL655371 MPP655371 MFT655371 LVX655371 LMB655371 LCF655371 KSJ655371 KIN655371 JYR655371 JOV655371 JEZ655371 IVD655371 ILH655371 IBL655371 HRP655371 HHT655371 GXX655371 GOB655371 GEF655371 FUJ655371 FKN655371 FAR655371 EQV655371 EGZ655371 DXD655371 DNH655371 DDL655371 CTP655371 CJT655371 BZX655371 BQB655371 BGF655371 AWJ655371 AMN655371 ACR655371 SV655371 IZ655371 E655371 WVL589835 WLP589835 WBT589835 VRX589835 VIB589835 UYF589835 UOJ589835 UEN589835 TUR589835 TKV589835 TAZ589835 SRD589835 SHH589835 RXL589835 RNP589835 RDT589835 QTX589835 QKB589835 QAF589835 PQJ589835 PGN589835 OWR589835 OMV589835 OCZ589835 NTD589835 NJH589835 MZL589835 MPP589835 MFT589835 LVX589835 LMB589835 LCF589835 KSJ589835 KIN589835 JYR589835 JOV589835 JEZ589835 IVD589835 ILH589835 IBL589835 HRP589835 HHT589835 GXX589835 GOB589835 GEF589835 FUJ589835 FKN589835 FAR589835 EQV589835 EGZ589835 DXD589835 DNH589835 DDL589835 CTP589835 CJT589835 BZX589835 BQB589835 BGF589835 AWJ589835 AMN589835 ACR589835 SV589835 IZ589835 E589835 WVL524299 WLP524299 WBT524299 VRX524299 VIB524299 UYF524299 UOJ524299 UEN524299 TUR524299 TKV524299 TAZ524299 SRD524299 SHH524299 RXL524299 RNP524299 RDT524299 QTX524299 QKB524299 QAF524299 PQJ524299 PGN524299 OWR524299 OMV524299 OCZ524299 NTD524299 NJH524299 MZL524299 MPP524299 MFT524299 LVX524299 LMB524299 LCF524299 KSJ524299 KIN524299 JYR524299 JOV524299 JEZ524299 IVD524299 ILH524299 IBL524299 HRP524299 HHT524299 GXX524299 GOB524299 GEF524299 FUJ524299 FKN524299 FAR524299 EQV524299 EGZ524299 DXD524299 DNH524299 DDL524299 CTP524299 CJT524299 BZX524299 BQB524299 BGF524299 AWJ524299 AMN524299 ACR524299 SV524299 IZ524299 E524299 WVL458763 WLP458763 WBT458763 VRX458763 VIB458763 UYF458763 UOJ458763 UEN458763 TUR458763 TKV458763 TAZ458763 SRD458763 SHH458763 RXL458763 RNP458763 RDT458763 QTX458763 QKB458763 QAF458763 PQJ458763 PGN458763 OWR458763 OMV458763 OCZ458763 NTD458763 NJH458763 MZL458763 MPP458763 MFT458763 LVX458763 LMB458763 LCF458763 KSJ458763 KIN458763 JYR458763 JOV458763 JEZ458763 IVD458763 ILH458763 IBL458763 HRP458763 HHT458763 GXX458763 GOB458763 GEF458763 FUJ458763 FKN458763 FAR458763 EQV458763 EGZ458763 DXD458763 DNH458763 DDL458763 CTP458763 CJT458763 BZX458763 BQB458763 BGF458763 AWJ458763 AMN458763 ACR458763 SV458763 IZ458763 E458763 WVL393227 WLP393227 WBT393227 VRX393227 VIB393227 UYF393227 UOJ393227 UEN393227 TUR393227 TKV393227 TAZ393227 SRD393227 SHH393227 RXL393227 RNP393227 RDT393227 QTX393227 QKB393227 QAF393227 PQJ393227 PGN393227 OWR393227 OMV393227 OCZ393227 NTD393227 NJH393227 MZL393227 MPP393227 MFT393227 LVX393227 LMB393227 LCF393227 KSJ393227 KIN393227 JYR393227 JOV393227 JEZ393227 IVD393227 ILH393227 IBL393227 HRP393227 HHT393227 GXX393227 GOB393227 GEF393227 FUJ393227 FKN393227 FAR393227 EQV393227 EGZ393227 DXD393227 DNH393227 DDL393227 CTP393227 CJT393227 BZX393227 BQB393227 BGF393227 AWJ393227 AMN393227 ACR393227 SV393227 IZ393227 E393227 WVL327691 WLP327691 WBT327691 VRX327691 VIB327691 UYF327691 UOJ327691 UEN327691 TUR327691 TKV327691 TAZ327691 SRD327691 SHH327691 RXL327691 RNP327691 RDT327691 QTX327691 QKB327691 QAF327691 PQJ327691 PGN327691 OWR327691 OMV327691 OCZ327691 NTD327691 NJH327691 MZL327691 MPP327691 MFT327691 LVX327691 LMB327691 LCF327691 KSJ327691 KIN327691 JYR327691 JOV327691 JEZ327691 IVD327691 ILH327691 IBL327691 HRP327691 HHT327691 GXX327691 GOB327691 GEF327691 FUJ327691 FKN327691 FAR327691 EQV327691 EGZ327691 DXD327691 DNH327691 DDL327691 CTP327691 CJT327691 BZX327691 BQB327691 BGF327691 AWJ327691 AMN327691 ACR327691 SV327691 IZ327691 E327691 WVL262155 WLP262155 WBT262155 VRX262155 VIB262155 UYF262155 UOJ262155 UEN262155 TUR262155 TKV262155 TAZ262155 SRD262155 SHH262155 RXL262155 RNP262155 RDT262155 QTX262155 QKB262155 QAF262155 PQJ262155 PGN262155 OWR262155 OMV262155 OCZ262155 NTD262155 NJH262155 MZL262155 MPP262155 MFT262155 LVX262155 LMB262155 LCF262155 KSJ262155 KIN262155 JYR262155 JOV262155 JEZ262155 IVD262155 ILH262155 IBL262155 HRP262155 HHT262155 GXX262155 GOB262155 GEF262155 FUJ262155 FKN262155 FAR262155 EQV262155 EGZ262155 DXD262155 DNH262155 DDL262155 CTP262155 CJT262155 BZX262155 BQB262155 BGF262155 AWJ262155 AMN262155 ACR262155 SV262155 IZ262155 E262155 WVL196619 WLP196619 WBT196619 VRX196619 VIB196619 UYF196619 UOJ196619 UEN196619 TUR196619 TKV196619 TAZ196619 SRD196619 SHH196619 RXL196619 RNP196619 RDT196619 QTX196619 QKB196619 QAF196619 PQJ196619 PGN196619 OWR196619 OMV196619 OCZ196619 NTD196619 NJH196619 MZL196619 MPP196619 MFT196619 LVX196619 LMB196619 LCF196619 KSJ196619 KIN196619 JYR196619 JOV196619 JEZ196619 IVD196619 ILH196619 IBL196619 HRP196619 HHT196619 GXX196619 GOB196619 GEF196619 FUJ196619 FKN196619 FAR196619 EQV196619 EGZ196619 DXD196619 DNH196619 DDL196619 CTP196619 CJT196619 BZX196619 BQB196619 BGF196619 AWJ196619 AMN196619 ACR196619 SV196619 IZ196619 E196619 WVL131083 WLP131083 WBT131083 VRX131083 VIB131083 UYF131083 UOJ131083 UEN131083 TUR131083 TKV131083 TAZ131083 SRD131083 SHH131083 RXL131083 RNP131083 RDT131083 QTX131083 QKB131083 QAF131083 PQJ131083 PGN131083 OWR131083 OMV131083 OCZ131083 NTD131083 NJH131083 MZL131083 MPP131083 MFT131083 LVX131083 LMB131083 LCF131083 KSJ131083 KIN131083 JYR131083 JOV131083 JEZ131083 IVD131083 ILH131083 IBL131083 HRP131083 HHT131083 GXX131083 GOB131083 GEF131083 FUJ131083 FKN131083 FAR131083 EQV131083 EGZ131083 DXD131083 DNH131083 DDL131083 CTP131083 CJT131083 BZX131083 BQB131083 BGF131083 AWJ131083 AMN131083 ACR131083 SV131083 IZ131083 E131083 WVL65547 WLP65547 WBT65547 VRX65547 VIB65547 UYF65547 UOJ65547 UEN65547 TUR65547 TKV65547 TAZ65547 SRD65547 SHH65547 RXL65547 RNP65547 RDT65547 QTX65547 QKB65547 QAF65547 PQJ65547 PGN65547 OWR65547 OMV65547 OCZ65547 NTD65547 NJH65547 MZL65547 MPP65547 MFT65547 LVX65547 LMB65547 LCF65547 KSJ65547 KIN65547 JYR65547 JOV65547 JEZ65547 IVD65547 ILH65547 IBL65547 HRP65547 HHT65547 GXX65547 GOB65547 GEF65547 FUJ65547 FKN65547 FAR65547 EQV65547 EGZ65547 DXD65547 DNH65547 DDL65547 CTP65547 CJT65547 BZX65547 BQB65547 BGF65547 AWJ65547 AMN65547 ACR65547 SV65547 IZ65547 E65547 WVL10 WLP10 WBT10 VRX10 VIB10 UYF10 UOJ10 UEN10 TUR10 TKV10 TAZ10 SRD10 SHH10 RXL10 RNP10 RDT10 QTX10 QKB10 QAF10 PQJ10 PGN10 OWR10 OMV10 OCZ10 NTD10 NJH10 MZL10 MPP10 MFT10 LVX10 LMB10 LCF10 KSJ10 KIN10 JYR10 JOV10 JEZ10 IVD10 ILH10 IBL10 HRP10 HHT10 GXX10 GOB10 GEF10 FUJ10 FKN10 FAR10 EQV10 EGZ10 DXD10 DNH10 DDL10 CTP10 CJT10 BZX10 BQB10 BGF10 AWJ10 AMN10 ACR10 SV10 IZ10" xr:uid="{00000000-0002-0000-0000-000004000000}">
      <formula1>$AZ$125:$AZ$126</formula1>
    </dataValidation>
    <dataValidation type="list" allowBlank="1" showInputMessage="1" showErrorMessage="1" sqref="G9 WVN983061 WLR983061 WBV983061 VRZ983061 VID983061 UYH983061 UOL983061 UEP983061 TUT983061 TKX983061 TBB983061 SRF983061 SHJ983061 RXN983061 RNR983061 RDV983061 QTZ983061 QKD983061 QAH983061 PQL983061 PGP983061 OWT983061 OMX983061 ODB983061 NTF983061 NJJ983061 MZN983061 MPR983061 MFV983061 LVZ983061 LMD983061 LCH983061 KSL983061 KIP983061 JYT983061 JOX983061 JFB983061 IVF983061 ILJ983061 IBN983061 HRR983061 HHV983061 GXZ983061 GOD983061 GEH983061 FUL983061 FKP983061 FAT983061 EQX983061 EHB983061 DXF983061 DNJ983061 DDN983061 CTR983061 CJV983061 BZZ983061 BQD983061 BGH983061 AWL983061 AMP983061 ACT983061 SX983061 JB983061 G983061 WVN917525 WLR917525 WBV917525 VRZ917525 VID917525 UYH917525 UOL917525 UEP917525 TUT917525 TKX917525 TBB917525 SRF917525 SHJ917525 RXN917525 RNR917525 RDV917525 QTZ917525 QKD917525 QAH917525 PQL917525 PGP917525 OWT917525 OMX917525 ODB917525 NTF917525 NJJ917525 MZN917525 MPR917525 MFV917525 LVZ917525 LMD917525 LCH917525 KSL917525 KIP917525 JYT917525 JOX917525 JFB917525 IVF917525 ILJ917525 IBN917525 HRR917525 HHV917525 GXZ917525 GOD917525 GEH917525 FUL917525 FKP917525 FAT917525 EQX917525 EHB917525 DXF917525 DNJ917525 DDN917525 CTR917525 CJV917525 BZZ917525 BQD917525 BGH917525 AWL917525 AMP917525 ACT917525 SX917525 JB917525 G917525 WVN851989 WLR851989 WBV851989 VRZ851989 VID851989 UYH851989 UOL851989 UEP851989 TUT851989 TKX851989 TBB851989 SRF851989 SHJ851989 RXN851989 RNR851989 RDV851989 QTZ851989 QKD851989 QAH851989 PQL851989 PGP851989 OWT851989 OMX851989 ODB851989 NTF851989 NJJ851989 MZN851989 MPR851989 MFV851989 LVZ851989 LMD851989 LCH851989 KSL851989 KIP851989 JYT851989 JOX851989 JFB851989 IVF851989 ILJ851989 IBN851989 HRR851989 HHV851989 GXZ851989 GOD851989 GEH851989 FUL851989 FKP851989 FAT851989 EQX851989 EHB851989 DXF851989 DNJ851989 DDN851989 CTR851989 CJV851989 BZZ851989 BQD851989 BGH851989 AWL851989 AMP851989 ACT851989 SX851989 JB851989 G851989 WVN786453 WLR786453 WBV786453 VRZ786453 VID786453 UYH786453 UOL786453 UEP786453 TUT786453 TKX786453 TBB786453 SRF786453 SHJ786453 RXN786453 RNR786453 RDV786453 QTZ786453 QKD786453 QAH786453 PQL786453 PGP786453 OWT786453 OMX786453 ODB786453 NTF786453 NJJ786453 MZN786453 MPR786453 MFV786453 LVZ786453 LMD786453 LCH786453 KSL786453 KIP786453 JYT786453 JOX786453 JFB786453 IVF786453 ILJ786453 IBN786453 HRR786453 HHV786453 GXZ786453 GOD786453 GEH786453 FUL786453 FKP786453 FAT786453 EQX786453 EHB786453 DXF786453 DNJ786453 DDN786453 CTR786453 CJV786453 BZZ786453 BQD786453 BGH786453 AWL786453 AMP786453 ACT786453 SX786453 JB786453 G786453 WVN720917 WLR720917 WBV720917 VRZ720917 VID720917 UYH720917 UOL720917 UEP720917 TUT720917 TKX720917 TBB720917 SRF720917 SHJ720917 RXN720917 RNR720917 RDV720917 QTZ720917 QKD720917 QAH720917 PQL720917 PGP720917 OWT720917 OMX720917 ODB720917 NTF720917 NJJ720917 MZN720917 MPR720917 MFV720917 LVZ720917 LMD720917 LCH720917 KSL720917 KIP720917 JYT720917 JOX720917 JFB720917 IVF720917 ILJ720917 IBN720917 HRR720917 HHV720917 GXZ720917 GOD720917 GEH720917 FUL720917 FKP720917 FAT720917 EQX720917 EHB720917 DXF720917 DNJ720917 DDN720917 CTR720917 CJV720917 BZZ720917 BQD720917 BGH720917 AWL720917 AMP720917 ACT720917 SX720917 JB720917 G720917 WVN655381 WLR655381 WBV655381 VRZ655381 VID655381 UYH655381 UOL655381 UEP655381 TUT655381 TKX655381 TBB655381 SRF655381 SHJ655381 RXN655381 RNR655381 RDV655381 QTZ655381 QKD655381 QAH655381 PQL655381 PGP655381 OWT655381 OMX655381 ODB655381 NTF655381 NJJ655381 MZN655381 MPR655381 MFV655381 LVZ655381 LMD655381 LCH655381 KSL655381 KIP655381 JYT655381 JOX655381 JFB655381 IVF655381 ILJ655381 IBN655381 HRR655381 HHV655381 GXZ655381 GOD655381 GEH655381 FUL655381 FKP655381 FAT655381 EQX655381 EHB655381 DXF655381 DNJ655381 DDN655381 CTR655381 CJV655381 BZZ655381 BQD655381 BGH655381 AWL655381 AMP655381 ACT655381 SX655381 JB655381 G655381 WVN589845 WLR589845 WBV589845 VRZ589845 VID589845 UYH589845 UOL589845 UEP589845 TUT589845 TKX589845 TBB589845 SRF589845 SHJ589845 RXN589845 RNR589845 RDV589845 QTZ589845 QKD589845 QAH589845 PQL589845 PGP589845 OWT589845 OMX589845 ODB589845 NTF589845 NJJ589845 MZN589845 MPR589845 MFV589845 LVZ589845 LMD589845 LCH589845 KSL589845 KIP589845 JYT589845 JOX589845 JFB589845 IVF589845 ILJ589845 IBN589845 HRR589845 HHV589845 GXZ589845 GOD589845 GEH589845 FUL589845 FKP589845 FAT589845 EQX589845 EHB589845 DXF589845 DNJ589845 DDN589845 CTR589845 CJV589845 BZZ589845 BQD589845 BGH589845 AWL589845 AMP589845 ACT589845 SX589845 JB589845 G589845 WVN524309 WLR524309 WBV524309 VRZ524309 VID524309 UYH524309 UOL524309 UEP524309 TUT524309 TKX524309 TBB524309 SRF524309 SHJ524309 RXN524309 RNR524309 RDV524309 QTZ524309 QKD524309 QAH524309 PQL524309 PGP524309 OWT524309 OMX524309 ODB524309 NTF524309 NJJ524309 MZN524309 MPR524309 MFV524309 LVZ524309 LMD524309 LCH524309 KSL524309 KIP524309 JYT524309 JOX524309 JFB524309 IVF524309 ILJ524309 IBN524309 HRR524309 HHV524309 GXZ524309 GOD524309 GEH524309 FUL524309 FKP524309 FAT524309 EQX524309 EHB524309 DXF524309 DNJ524309 DDN524309 CTR524309 CJV524309 BZZ524309 BQD524309 BGH524309 AWL524309 AMP524309 ACT524309 SX524309 JB524309 G524309 WVN458773 WLR458773 WBV458773 VRZ458773 VID458773 UYH458773 UOL458773 UEP458773 TUT458773 TKX458773 TBB458773 SRF458773 SHJ458773 RXN458773 RNR458773 RDV458773 QTZ458773 QKD458773 QAH458773 PQL458773 PGP458773 OWT458773 OMX458773 ODB458773 NTF458773 NJJ458773 MZN458773 MPR458773 MFV458773 LVZ458773 LMD458773 LCH458773 KSL458773 KIP458773 JYT458773 JOX458773 JFB458773 IVF458773 ILJ458773 IBN458773 HRR458773 HHV458773 GXZ458773 GOD458773 GEH458773 FUL458773 FKP458773 FAT458773 EQX458773 EHB458773 DXF458773 DNJ458773 DDN458773 CTR458773 CJV458773 BZZ458773 BQD458773 BGH458773 AWL458773 AMP458773 ACT458773 SX458773 JB458773 G458773 WVN393237 WLR393237 WBV393237 VRZ393237 VID393237 UYH393237 UOL393237 UEP393237 TUT393237 TKX393237 TBB393237 SRF393237 SHJ393237 RXN393237 RNR393237 RDV393237 QTZ393237 QKD393237 QAH393237 PQL393237 PGP393237 OWT393237 OMX393237 ODB393237 NTF393237 NJJ393237 MZN393237 MPR393237 MFV393237 LVZ393237 LMD393237 LCH393237 KSL393237 KIP393237 JYT393237 JOX393237 JFB393237 IVF393237 ILJ393237 IBN393237 HRR393237 HHV393237 GXZ393237 GOD393237 GEH393237 FUL393237 FKP393237 FAT393237 EQX393237 EHB393237 DXF393237 DNJ393237 DDN393237 CTR393237 CJV393237 BZZ393237 BQD393237 BGH393237 AWL393237 AMP393237 ACT393237 SX393237 JB393237 G393237 WVN327701 WLR327701 WBV327701 VRZ327701 VID327701 UYH327701 UOL327701 UEP327701 TUT327701 TKX327701 TBB327701 SRF327701 SHJ327701 RXN327701 RNR327701 RDV327701 QTZ327701 QKD327701 QAH327701 PQL327701 PGP327701 OWT327701 OMX327701 ODB327701 NTF327701 NJJ327701 MZN327701 MPR327701 MFV327701 LVZ327701 LMD327701 LCH327701 KSL327701 KIP327701 JYT327701 JOX327701 JFB327701 IVF327701 ILJ327701 IBN327701 HRR327701 HHV327701 GXZ327701 GOD327701 GEH327701 FUL327701 FKP327701 FAT327701 EQX327701 EHB327701 DXF327701 DNJ327701 DDN327701 CTR327701 CJV327701 BZZ327701 BQD327701 BGH327701 AWL327701 AMP327701 ACT327701 SX327701 JB327701 G327701 WVN262165 WLR262165 WBV262165 VRZ262165 VID262165 UYH262165 UOL262165 UEP262165 TUT262165 TKX262165 TBB262165 SRF262165 SHJ262165 RXN262165 RNR262165 RDV262165 QTZ262165 QKD262165 QAH262165 PQL262165 PGP262165 OWT262165 OMX262165 ODB262165 NTF262165 NJJ262165 MZN262165 MPR262165 MFV262165 LVZ262165 LMD262165 LCH262165 KSL262165 KIP262165 JYT262165 JOX262165 JFB262165 IVF262165 ILJ262165 IBN262165 HRR262165 HHV262165 GXZ262165 GOD262165 GEH262165 FUL262165 FKP262165 FAT262165 EQX262165 EHB262165 DXF262165 DNJ262165 DDN262165 CTR262165 CJV262165 BZZ262165 BQD262165 BGH262165 AWL262165 AMP262165 ACT262165 SX262165 JB262165 G262165 WVN196629 WLR196629 WBV196629 VRZ196629 VID196629 UYH196629 UOL196629 UEP196629 TUT196629 TKX196629 TBB196629 SRF196629 SHJ196629 RXN196629 RNR196629 RDV196629 QTZ196629 QKD196629 QAH196629 PQL196629 PGP196629 OWT196629 OMX196629 ODB196629 NTF196629 NJJ196629 MZN196629 MPR196629 MFV196629 LVZ196629 LMD196629 LCH196629 KSL196629 KIP196629 JYT196629 JOX196629 JFB196629 IVF196629 ILJ196629 IBN196629 HRR196629 HHV196629 GXZ196629 GOD196629 GEH196629 FUL196629 FKP196629 FAT196629 EQX196629 EHB196629 DXF196629 DNJ196629 DDN196629 CTR196629 CJV196629 BZZ196629 BQD196629 BGH196629 AWL196629 AMP196629 ACT196629 SX196629 JB196629 G196629 WVN131093 WLR131093 WBV131093 VRZ131093 VID131093 UYH131093 UOL131093 UEP131093 TUT131093 TKX131093 TBB131093 SRF131093 SHJ131093 RXN131093 RNR131093 RDV131093 QTZ131093 QKD131093 QAH131093 PQL131093 PGP131093 OWT131093 OMX131093 ODB131093 NTF131093 NJJ131093 MZN131093 MPR131093 MFV131093 LVZ131093 LMD131093 LCH131093 KSL131093 KIP131093 JYT131093 JOX131093 JFB131093 IVF131093 ILJ131093 IBN131093 HRR131093 HHV131093 GXZ131093 GOD131093 GEH131093 FUL131093 FKP131093 FAT131093 EQX131093 EHB131093 DXF131093 DNJ131093 DDN131093 CTR131093 CJV131093 BZZ131093 BQD131093 BGH131093 AWL131093 AMP131093 ACT131093 SX131093 JB131093 G131093 WVN65557 WLR65557 WBV65557 VRZ65557 VID65557 UYH65557 UOL65557 UEP65557 TUT65557 TKX65557 TBB65557 SRF65557 SHJ65557 RXN65557 RNR65557 RDV65557 QTZ65557 QKD65557 QAH65557 PQL65557 PGP65557 OWT65557 OMX65557 ODB65557 NTF65557 NJJ65557 MZN65557 MPR65557 MFV65557 LVZ65557 LMD65557 LCH65557 KSL65557 KIP65557 JYT65557 JOX65557 JFB65557 IVF65557 ILJ65557 IBN65557 HRR65557 HHV65557 GXZ65557 GOD65557 GEH65557 FUL65557 FKP65557 FAT65557 EQX65557 EHB65557 DXF65557 DNJ65557 DDN65557 CTR65557 CJV65557 BZZ65557 BQD65557 BGH65557 AWL65557 AMP65557 ACT65557 SX65557 JB65557 G65557 WVN21 WLR21 WBV21 VRZ21 VID21 UYH21 UOL21 UEP21 TUT21 TKX21 TBB21 SRF21 SHJ21 RXN21 RNR21 RDV21 QTZ21 QKD21 QAH21 PQL21 PGP21 OWT21 OMX21 ODB21 NTF21 NJJ21 MZN21 MPR21 MFV21 LVZ21 LMD21 LCH21 KSL21 KIP21 JYT21 JOX21 JFB21 IVF21 ILJ21 IBN21 HRR21 HHV21 GXZ21 GOD21 GEH21 FUL21 FKP21 FAT21 EQX21 EHB21 DXF21 DNJ21 DDN21 CTR21 CJV21 BZZ21 BQD21 BGH21 AWL21 AMP21 ACT21 SX21 JB21 JB9 WVN983050 WLR983050 WBV983050 VRZ983050 VID983050 UYH983050 UOL983050 UEP983050 TUT983050 TKX983050 TBB983050 SRF983050 SHJ983050 RXN983050 RNR983050 RDV983050 QTZ983050 QKD983050 QAH983050 PQL983050 PGP983050 OWT983050 OMX983050 ODB983050 NTF983050 NJJ983050 MZN983050 MPR983050 MFV983050 LVZ983050 LMD983050 LCH983050 KSL983050 KIP983050 JYT983050 JOX983050 JFB983050 IVF983050 ILJ983050 IBN983050 HRR983050 HHV983050 GXZ983050 GOD983050 GEH983050 FUL983050 FKP983050 FAT983050 EQX983050 EHB983050 DXF983050 DNJ983050 DDN983050 CTR983050 CJV983050 BZZ983050 BQD983050 BGH983050 AWL983050 AMP983050 ACT983050 SX983050 JB983050 G983050 WVN917514 WLR917514 WBV917514 VRZ917514 VID917514 UYH917514 UOL917514 UEP917514 TUT917514 TKX917514 TBB917514 SRF917514 SHJ917514 RXN917514 RNR917514 RDV917514 QTZ917514 QKD917514 QAH917514 PQL917514 PGP917514 OWT917514 OMX917514 ODB917514 NTF917514 NJJ917514 MZN917514 MPR917514 MFV917514 LVZ917514 LMD917514 LCH917514 KSL917514 KIP917514 JYT917514 JOX917514 JFB917514 IVF917514 ILJ917514 IBN917514 HRR917514 HHV917514 GXZ917514 GOD917514 GEH917514 FUL917514 FKP917514 FAT917514 EQX917514 EHB917514 DXF917514 DNJ917514 DDN917514 CTR917514 CJV917514 BZZ917514 BQD917514 BGH917514 AWL917514 AMP917514 ACT917514 SX917514 JB917514 G917514 WVN851978 WLR851978 WBV851978 VRZ851978 VID851978 UYH851978 UOL851978 UEP851978 TUT851978 TKX851978 TBB851978 SRF851978 SHJ851978 RXN851978 RNR851978 RDV851978 QTZ851978 QKD851978 QAH851978 PQL851978 PGP851978 OWT851978 OMX851978 ODB851978 NTF851978 NJJ851978 MZN851978 MPR851978 MFV851978 LVZ851978 LMD851978 LCH851978 KSL851978 KIP851978 JYT851978 JOX851978 JFB851978 IVF851978 ILJ851978 IBN851978 HRR851978 HHV851978 GXZ851978 GOD851978 GEH851978 FUL851978 FKP851978 FAT851978 EQX851978 EHB851978 DXF851978 DNJ851978 DDN851978 CTR851978 CJV851978 BZZ851978 BQD851978 BGH851978 AWL851978 AMP851978 ACT851978 SX851978 JB851978 G851978 WVN786442 WLR786442 WBV786442 VRZ786442 VID786442 UYH786442 UOL786442 UEP786442 TUT786442 TKX786442 TBB786442 SRF786442 SHJ786442 RXN786442 RNR786442 RDV786442 QTZ786442 QKD786442 QAH786442 PQL786442 PGP786442 OWT786442 OMX786442 ODB786442 NTF786442 NJJ786442 MZN786442 MPR786442 MFV786442 LVZ786442 LMD786442 LCH786442 KSL786442 KIP786442 JYT786442 JOX786442 JFB786442 IVF786442 ILJ786442 IBN786442 HRR786442 HHV786442 GXZ786442 GOD786442 GEH786442 FUL786442 FKP786442 FAT786442 EQX786442 EHB786442 DXF786442 DNJ786442 DDN786442 CTR786442 CJV786442 BZZ786442 BQD786442 BGH786442 AWL786442 AMP786442 ACT786442 SX786442 JB786442 G786442 WVN720906 WLR720906 WBV720906 VRZ720906 VID720906 UYH720906 UOL720906 UEP720906 TUT720906 TKX720906 TBB720906 SRF720906 SHJ720906 RXN720906 RNR720906 RDV720906 QTZ720906 QKD720906 QAH720906 PQL720906 PGP720906 OWT720906 OMX720906 ODB720906 NTF720906 NJJ720906 MZN720906 MPR720906 MFV720906 LVZ720906 LMD720906 LCH720906 KSL720906 KIP720906 JYT720906 JOX720906 JFB720906 IVF720906 ILJ720906 IBN720906 HRR720906 HHV720906 GXZ720906 GOD720906 GEH720906 FUL720906 FKP720906 FAT720906 EQX720906 EHB720906 DXF720906 DNJ720906 DDN720906 CTR720906 CJV720906 BZZ720906 BQD720906 BGH720906 AWL720906 AMP720906 ACT720906 SX720906 JB720906 G720906 WVN655370 WLR655370 WBV655370 VRZ655370 VID655370 UYH655370 UOL655370 UEP655370 TUT655370 TKX655370 TBB655370 SRF655370 SHJ655370 RXN655370 RNR655370 RDV655370 QTZ655370 QKD655370 QAH655370 PQL655370 PGP655370 OWT655370 OMX655370 ODB655370 NTF655370 NJJ655370 MZN655370 MPR655370 MFV655370 LVZ655370 LMD655370 LCH655370 KSL655370 KIP655370 JYT655370 JOX655370 JFB655370 IVF655370 ILJ655370 IBN655370 HRR655370 HHV655370 GXZ655370 GOD655370 GEH655370 FUL655370 FKP655370 FAT655370 EQX655370 EHB655370 DXF655370 DNJ655370 DDN655370 CTR655370 CJV655370 BZZ655370 BQD655370 BGH655370 AWL655370 AMP655370 ACT655370 SX655370 JB655370 G655370 WVN589834 WLR589834 WBV589834 VRZ589834 VID589834 UYH589834 UOL589834 UEP589834 TUT589834 TKX589834 TBB589834 SRF589834 SHJ589834 RXN589834 RNR589834 RDV589834 QTZ589834 QKD589834 QAH589834 PQL589834 PGP589834 OWT589834 OMX589834 ODB589834 NTF589834 NJJ589834 MZN589834 MPR589834 MFV589834 LVZ589834 LMD589834 LCH589834 KSL589834 KIP589834 JYT589834 JOX589834 JFB589834 IVF589834 ILJ589834 IBN589834 HRR589834 HHV589834 GXZ589834 GOD589834 GEH589834 FUL589834 FKP589834 FAT589834 EQX589834 EHB589834 DXF589834 DNJ589834 DDN589834 CTR589834 CJV589834 BZZ589834 BQD589834 BGH589834 AWL589834 AMP589834 ACT589834 SX589834 JB589834 G589834 WVN524298 WLR524298 WBV524298 VRZ524298 VID524298 UYH524298 UOL524298 UEP524298 TUT524298 TKX524298 TBB524298 SRF524298 SHJ524298 RXN524298 RNR524298 RDV524298 QTZ524298 QKD524298 QAH524298 PQL524298 PGP524298 OWT524298 OMX524298 ODB524298 NTF524298 NJJ524298 MZN524298 MPR524298 MFV524298 LVZ524298 LMD524298 LCH524298 KSL524298 KIP524298 JYT524298 JOX524298 JFB524298 IVF524298 ILJ524298 IBN524298 HRR524298 HHV524298 GXZ524298 GOD524298 GEH524298 FUL524298 FKP524298 FAT524298 EQX524298 EHB524298 DXF524298 DNJ524298 DDN524298 CTR524298 CJV524298 BZZ524298 BQD524298 BGH524298 AWL524298 AMP524298 ACT524298 SX524298 JB524298 G524298 WVN458762 WLR458762 WBV458762 VRZ458762 VID458762 UYH458762 UOL458762 UEP458762 TUT458762 TKX458762 TBB458762 SRF458762 SHJ458762 RXN458762 RNR458762 RDV458762 QTZ458762 QKD458762 QAH458762 PQL458762 PGP458762 OWT458762 OMX458762 ODB458762 NTF458762 NJJ458762 MZN458762 MPR458762 MFV458762 LVZ458762 LMD458762 LCH458762 KSL458762 KIP458762 JYT458762 JOX458762 JFB458762 IVF458762 ILJ458762 IBN458762 HRR458762 HHV458762 GXZ458762 GOD458762 GEH458762 FUL458762 FKP458762 FAT458762 EQX458762 EHB458762 DXF458762 DNJ458762 DDN458762 CTR458762 CJV458762 BZZ458762 BQD458762 BGH458762 AWL458762 AMP458762 ACT458762 SX458762 JB458762 G458762 WVN393226 WLR393226 WBV393226 VRZ393226 VID393226 UYH393226 UOL393226 UEP393226 TUT393226 TKX393226 TBB393226 SRF393226 SHJ393226 RXN393226 RNR393226 RDV393226 QTZ393226 QKD393226 QAH393226 PQL393226 PGP393226 OWT393226 OMX393226 ODB393226 NTF393226 NJJ393226 MZN393226 MPR393226 MFV393226 LVZ393226 LMD393226 LCH393226 KSL393226 KIP393226 JYT393226 JOX393226 JFB393226 IVF393226 ILJ393226 IBN393226 HRR393226 HHV393226 GXZ393226 GOD393226 GEH393226 FUL393226 FKP393226 FAT393226 EQX393226 EHB393226 DXF393226 DNJ393226 DDN393226 CTR393226 CJV393226 BZZ393226 BQD393226 BGH393226 AWL393226 AMP393226 ACT393226 SX393226 JB393226 G393226 WVN327690 WLR327690 WBV327690 VRZ327690 VID327690 UYH327690 UOL327690 UEP327690 TUT327690 TKX327690 TBB327690 SRF327690 SHJ327690 RXN327690 RNR327690 RDV327690 QTZ327690 QKD327690 QAH327690 PQL327690 PGP327690 OWT327690 OMX327690 ODB327690 NTF327690 NJJ327690 MZN327690 MPR327690 MFV327690 LVZ327690 LMD327690 LCH327690 KSL327690 KIP327690 JYT327690 JOX327690 JFB327690 IVF327690 ILJ327690 IBN327690 HRR327690 HHV327690 GXZ327690 GOD327690 GEH327690 FUL327690 FKP327690 FAT327690 EQX327690 EHB327690 DXF327690 DNJ327690 DDN327690 CTR327690 CJV327690 BZZ327690 BQD327690 BGH327690 AWL327690 AMP327690 ACT327690 SX327690 JB327690 G327690 WVN262154 WLR262154 WBV262154 VRZ262154 VID262154 UYH262154 UOL262154 UEP262154 TUT262154 TKX262154 TBB262154 SRF262154 SHJ262154 RXN262154 RNR262154 RDV262154 QTZ262154 QKD262154 QAH262154 PQL262154 PGP262154 OWT262154 OMX262154 ODB262154 NTF262154 NJJ262154 MZN262154 MPR262154 MFV262154 LVZ262154 LMD262154 LCH262154 KSL262154 KIP262154 JYT262154 JOX262154 JFB262154 IVF262154 ILJ262154 IBN262154 HRR262154 HHV262154 GXZ262154 GOD262154 GEH262154 FUL262154 FKP262154 FAT262154 EQX262154 EHB262154 DXF262154 DNJ262154 DDN262154 CTR262154 CJV262154 BZZ262154 BQD262154 BGH262154 AWL262154 AMP262154 ACT262154 SX262154 JB262154 G262154 WVN196618 WLR196618 WBV196618 VRZ196618 VID196618 UYH196618 UOL196618 UEP196618 TUT196618 TKX196618 TBB196618 SRF196618 SHJ196618 RXN196618 RNR196618 RDV196618 QTZ196618 QKD196618 QAH196618 PQL196618 PGP196618 OWT196618 OMX196618 ODB196618 NTF196618 NJJ196618 MZN196618 MPR196618 MFV196618 LVZ196618 LMD196618 LCH196618 KSL196618 KIP196618 JYT196618 JOX196618 JFB196618 IVF196618 ILJ196618 IBN196618 HRR196618 HHV196618 GXZ196618 GOD196618 GEH196618 FUL196618 FKP196618 FAT196618 EQX196618 EHB196618 DXF196618 DNJ196618 DDN196618 CTR196618 CJV196618 BZZ196618 BQD196618 BGH196618 AWL196618 AMP196618 ACT196618 SX196618 JB196618 G196618 WVN131082 WLR131082 WBV131082 VRZ131082 VID131082 UYH131082 UOL131082 UEP131082 TUT131082 TKX131082 TBB131082 SRF131082 SHJ131082 RXN131082 RNR131082 RDV131082 QTZ131082 QKD131082 QAH131082 PQL131082 PGP131082 OWT131082 OMX131082 ODB131082 NTF131082 NJJ131082 MZN131082 MPR131082 MFV131082 LVZ131082 LMD131082 LCH131082 KSL131082 KIP131082 JYT131082 JOX131082 JFB131082 IVF131082 ILJ131082 IBN131082 HRR131082 HHV131082 GXZ131082 GOD131082 GEH131082 FUL131082 FKP131082 FAT131082 EQX131082 EHB131082 DXF131082 DNJ131082 DDN131082 CTR131082 CJV131082 BZZ131082 BQD131082 BGH131082 AWL131082 AMP131082 ACT131082 SX131082 JB131082 G131082 WVN65546 WLR65546 WBV65546 VRZ65546 VID65546 UYH65546 UOL65546 UEP65546 TUT65546 TKX65546 TBB65546 SRF65546 SHJ65546 RXN65546 RNR65546 RDV65546 QTZ65546 QKD65546 QAH65546 PQL65546 PGP65546 OWT65546 OMX65546 ODB65546 NTF65546 NJJ65546 MZN65546 MPR65546 MFV65546 LVZ65546 LMD65546 LCH65546 KSL65546 KIP65546 JYT65546 JOX65546 JFB65546 IVF65546 ILJ65546 IBN65546 HRR65546 HHV65546 GXZ65546 GOD65546 GEH65546 FUL65546 FKP65546 FAT65546 EQX65546 EHB65546 DXF65546 DNJ65546 DDN65546 CTR65546 CJV65546 BZZ65546 BQD65546 BGH65546 AWL65546 AMP65546 ACT65546 SX65546 JB65546 G65546 WVN9 WLR9 WBV9 VRZ9 VID9 UYH9 UOL9 UEP9 TUT9 TKX9 TBB9 SRF9 SHJ9 RXN9 RNR9 RDV9 QTZ9 QKD9 QAH9 PQL9 PGP9 OWT9 OMX9 ODB9 NTF9 NJJ9 MZN9 MPR9 MFV9 LVZ9 LMD9 LCH9 KSL9 KIP9 JYT9 JOX9 JFB9 IVF9 ILJ9 IBN9 HRR9 HHV9 GXZ9 GOD9 GEH9 FUL9 FKP9 FAT9 EQX9 EHB9 DXF9 DNJ9 DDN9 CTR9 CJV9 BZZ9 BQD9 BGH9 AWL9 AMP9 ACT9 SX9 G21" xr:uid="{00000000-0002-0000-0000-000005000000}">
      <formula1>$AD$116:$AD$120</formula1>
    </dataValidation>
    <dataValidation type="list" allowBlank="1" showInputMessage="1" showErrorMessage="1" sqref="F9 WVM983061 WLQ983061 WBU983061 VRY983061 VIC983061 UYG983061 UOK983061 UEO983061 TUS983061 TKW983061 TBA983061 SRE983061 SHI983061 RXM983061 RNQ983061 RDU983061 QTY983061 QKC983061 QAG983061 PQK983061 PGO983061 OWS983061 OMW983061 ODA983061 NTE983061 NJI983061 MZM983061 MPQ983061 MFU983061 LVY983061 LMC983061 LCG983061 KSK983061 KIO983061 JYS983061 JOW983061 JFA983061 IVE983061 ILI983061 IBM983061 HRQ983061 HHU983061 GXY983061 GOC983061 GEG983061 FUK983061 FKO983061 FAS983061 EQW983061 EHA983061 DXE983061 DNI983061 DDM983061 CTQ983061 CJU983061 BZY983061 BQC983061 BGG983061 AWK983061 AMO983061 ACS983061 SW983061 JA983061 F983061 WVM917525 WLQ917525 WBU917525 VRY917525 VIC917525 UYG917525 UOK917525 UEO917525 TUS917525 TKW917525 TBA917525 SRE917525 SHI917525 RXM917525 RNQ917525 RDU917525 QTY917525 QKC917525 QAG917525 PQK917525 PGO917525 OWS917525 OMW917525 ODA917525 NTE917525 NJI917525 MZM917525 MPQ917525 MFU917525 LVY917525 LMC917525 LCG917525 KSK917525 KIO917525 JYS917525 JOW917525 JFA917525 IVE917525 ILI917525 IBM917525 HRQ917525 HHU917525 GXY917525 GOC917525 GEG917525 FUK917525 FKO917525 FAS917525 EQW917525 EHA917525 DXE917525 DNI917525 DDM917525 CTQ917525 CJU917525 BZY917525 BQC917525 BGG917525 AWK917525 AMO917525 ACS917525 SW917525 JA917525 F917525 WVM851989 WLQ851989 WBU851989 VRY851989 VIC851989 UYG851989 UOK851989 UEO851989 TUS851989 TKW851989 TBA851989 SRE851989 SHI851989 RXM851989 RNQ851989 RDU851989 QTY851989 QKC851989 QAG851989 PQK851989 PGO851989 OWS851989 OMW851989 ODA851989 NTE851989 NJI851989 MZM851989 MPQ851989 MFU851989 LVY851989 LMC851989 LCG851989 KSK851989 KIO851989 JYS851989 JOW851989 JFA851989 IVE851989 ILI851989 IBM851989 HRQ851989 HHU851989 GXY851989 GOC851989 GEG851989 FUK851989 FKO851989 FAS851989 EQW851989 EHA851989 DXE851989 DNI851989 DDM851989 CTQ851989 CJU851989 BZY851989 BQC851989 BGG851989 AWK851989 AMO851989 ACS851989 SW851989 JA851989 F851989 WVM786453 WLQ786453 WBU786453 VRY786453 VIC786453 UYG786453 UOK786453 UEO786453 TUS786453 TKW786453 TBA786453 SRE786453 SHI786453 RXM786453 RNQ786453 RDU786453 QTY786453 QKC786453 QAG786453 PQK786453 PGO786453 OWS786453 OMW786453 ODA786453 NTE786453 NJI786453 MZM786453 MPQ786453 MFU786453 LVY786453 LMC786453 LCG786453 KSK786453 KIO786453 JYS786453 JOW786453 JFA786453 IVE786453 ILI786453 IBM786453 HRQ786453 HHU786453 GXY786453 GOC786453 GEG786453 FUK786453 FKO786453 FAS786453 EQW786453 EHA786453 DXE786453 DNI786453 DDM786453 CTQ786453 CJU786453 BZY786453 BQC786453 BGG786453 AWK786453 AMO786453 ACS786453 SW786453 JA786453 F786453 WVM720917 WLQ720917 WBU720917 VRY720917 VIC720917 UYG720917 UOK720917 UEO720917 TUS720917 TKW720917 TBA720917 SRE720917 SHI720917 RXM720917 RNQ720917 RDU720917 QTY720917 QKC720917 QAG720917 PQK720917 PGO720917 OWS720917 OMW720917 ODA720917 NTE720917 NJI720917 MZM720917 MPQ720917 MFU720917 LVY720917 LMC720917 LCG720917 KSK720917 KIO720917 JYS720917 JOW720917 JFA720917 IVE720917 ILI720917 IBM720917 HRQ720917 HHU720917 GXY720917 GOC720917 GEG720917 FUK720917 FKO720917 FAS720917 EQW720917 EHA720917 DXE720917 DNI720917 DDM720917 CTQ720917 CJU720917 BZY720917 BQC720917 BGG720917 AWK720917 AMO720917 ACS720917 SW720917 JA720917 F720917 WVM655381 WLQ655381 WBU655381 VRY655381 VIC655381 UYG655381 UOK655381 UEO655381 TUS655381 TKW655381 TBA655381 SRE655381 SHI655381 RXM655381 RNQ655381 RDU655381 QTY655381 QKC655381 QAG655381 PQK655381 PGO655381 OWS655381 OMW655381 ODA655381 NTE655381 NJI655381 MZM655381 MPQ655381 MFU655381 LVY655381 LMC655381 LCG655381 KSK655381 KIO655381 JYS655381 JOW655381 JFA655381 IVE655381 ILI655381 IBM655381 HRQ655381 HHU655381 GXY655381 GOC655381 GEG655381 FUK655381 FKO655381 FAS655381 EQW655381 EHA655381 DXE655381 DNI655381 DDM655381 CTQ655381 CJU655381 BZY655381 BQC655381 BGG655381 AWK655381 AMO655381 ACS655381 SW655381 JA655381 F655381 WVM589845 WLQ589845 WBU589845 VRY589845 VIC589845 UYG589845 UOK589845 UEO589845 TUS589845 TKW589845 TBA589845 SRE589845 SHI589845 RXM589845 RNQ589845 RDU589845 QTY589845 QKC589845 QAG589845 PQK589845 PGO589845 OWS589845 OMW589845 ODA589845 NTE589845 NJI589845 MZM589845 MPQ589845 MFU589845 LVY589845 LMC589845 LCG589845 KSK589845 KIO589845 JYS589845 JOW589845 JFA589845 IVE589845 ILI589845 IBM589845 HRQ589845 HHU589845 GXY589845 GOC589845 GEG589845 FUK589845 FKO589845 FAS589845 EQW589845 EHA589845 DXE589845 DNI589845 DDM589845 CTQ589845 CJU589845 BZY589845 BQC589845 BGG589845 AWK589845 AMO589845 ACS589845 SW589845 JA589845 F589845 WVM524309 WLQ524309 WBU524309 VRY524309 VIC524309 UYG524309 UOK524309 UEO524309 TUS524309 TKW524309 TBA524309 SRE524309 SHI524309 RXM524309 RNQ524309 RDU524309 QTY524309 QKC524309 QAG524309 PQK524309 PGO524309 OWS524309 OMW524309 ODA524309 NTE524309 NJI524309 MZM524309 MPQ524309 MFU524309 LVY524309 LMC524309 LCG524309 KSK524309 KIO524309 JYS524309 JOW524309 JFA524309 IVE524309 ILI524309 IBM524309 HRQ524309 HHU524309 GXY524309 GOC524309 GEG524309 FUK524309 FKO524309 FAS524309 EQW524309 EHA524309 DXE524309 DNI524309 DDM524309 CTQ524309 CJU524309 BZY524309 BQC524309 BGG524309 AWK524309 AMO524309 ACS524309 SW524309 JA524309 F524309 WVM458773 WLQ458773 WBU458773 VRY458773 VIC458773 UYG458773 UOK458773 UEO458773 TUS458773 TKW458773 TBA458773 SRE458773 SHI458773 RXM458773 RNQ458773 RDU458773 QTY458773 QKC458773 QAG458773 PQK458773 PGO458773 OWS458773 OMW458773 ODA458773 NTE458773 NJI458773 MZM458773 MPQ458773 MFU458773 LVY458773 LMC458773 LCG458773 KSK458773 KIO458773 JYS458773 JOW458773 JFA458773 IVE458773 ILI458773 IBM458773 HRQ458773 HHU458773 GXY458773 GOC458773 GEG458773 FUK458773 FKO458773 FAS458773 EQW458773 EHA458773 DXE458773 DNI458773 DDM458773 CTQ458773 CJU458773 BZY458773 BQC458773 BGG458773 AWK458773 AMO458773 ACS458773 SW458773 JA458773 F458773 WVM393237 WLQ393237 WBU393237 VRY393237 VIC393237 UYG393237 UOK393237 UEO393237 TUS393237 TKW393237 TBA393237 SRE393237 SHI393237 RXM393237 RNQ393237 RDU393237 QTY393237 QKC393237 QAG393237 PQK393237 PGO393237 OWS393237 OMW393237 ODA393237 NTE393237 NJI393237 MZM393237 MPQ393237 MFU393237 LVY393237 LMC393237 LCG393237 KSK393237 KIO393237 JYS393237 JOW393237 JFA393237 IVE393237 ILI393237 IBM393237 HRQ393237 HHU393237 GXY393237 GOC393237 GEG393237 FUK393237 FKO393237 FAS393237 EQW393237 EHA393237 DXE393237 DNI393237 DDM393237 CTQ393237 CJU393237 BZY393237 BQC393237 BGG393237 AWK393237 AMO393237 ACS393237 SW393237 JA393237 F393237 WVM327701 WLQ327701 WBU327701 VRY327701 VIC327701 UYG327701 UOK327701 UEO327701 TUS327701 TKW327701 TBA327701 SRE327701 SHI327701 RXM327701 RNQ327701 RDU327701 QTY327701 QKC327701 QAG327701 PQK327701 PGO327701 OWS327701 OMW327701 ODA327701 NTE327701 NJI327701 MZM327701 MPQ327701 MFU327701 LVY327701 LMC327701 LCG327701 KSK327701 KIO327701 JYS327701 JOW327701 JFA327701 IVE327701 ILI327701 IBM327701 HRQ327701 HHU327701 GXY327701 GOC327701 GEG327701 FUK327701 FKO327701 FAS327701 EQW327701 EHA327701 DXE327701 DNI327701 DDM327701 CTQ327701 CJU327701 BZY327701 BQC327701 BGG327701 AWK327701 AMO327701 ACS327701 SW327701 JA327701 F327701 WVM262165 WLQ262165 WBU262165 VRY262165 VIC262165 UYG262165 UOK262165 UEO262165 TUS262165 TKW262165 TBA262165 SRE262165 SHI262165 RXM262165 RNQ262165 RDU262165 QTY262165 QKC262165 QAG262165 PQK262165 PGO262165 OWS262165 OMW262165 ODA262165 NTE262165 NJI262165 MZM262165 MPQ262165 MFU262165 LVY262165 LMC262165 LCG262165 KSK262165 KIO262165 JYS262165 JOW262165 JFA262165 IVE262165 ILI262165 IBM262165 HRQ262165 HHU262165 GXY262165 GOC262165 GEG262165 FUK262165 FKO262165 FAS262165 EQW262165 EHA262165 DXE262165 DNI262165 DDM262165 CTQ262165 CJU262165 BZY262165 BQC262165 BGG262165 AWK262165 AMO262165 ACS262165 SW262165 JA262165 F262165 WVM196629 WLQ196629 WBU196629 VRY196629 VIC196629 UYG196629 UOK196629 UEO196629 TUS196629 TKW196629 TBA196629 SRE196629 SHI196629 RXM196629 RNQ196629 RDU196629 QTY196629 QKC196629 QAG196629 PQK196629 PGO196629 OWS196629 OMW196629 ODA196629 NTE196629 NJI196629 MZM196629 MPQ196629 MFU196629 LVY196629 LMC196629 LCG196629 KSK196629 KIO196629 JYS196629 JOW196629 JFA196629 IVE196629 ILI196629 IBM196629 HRQ196629 HHU196629 GXY196629 GOC196629 GEG196629 FUK196629 FKO196629 FAS196629 EQW196629 EHA196629 DXE196629 DNI196629 DDM196629 CTQ196629 CJU196629 BZY196629 BQC196629 BGG196629 AWK196629 AMO196629 ACS196629 SW196629 JA196629 F196629 WVM131093 WLQ131093 WBU131093 VRY131093 VIC131093 UYG131093 UOK131093 UEO131093 TUS131093 TKW131093 TBA131093 SRE131093 SHI131093 RXM131093 RNQ131093 RDU131093 QTY131093 QKC131093 QAG131093 PQK131093 PGO131093 OWS131093 OMW131093 ODA131093 NTE131093 NJI131093 MZM131093 MPQ131093 MFU131093 LVY131093 LMC131093 LCG131093 KSK131093 KIO131093 JYS131093 JOW131093 JFA131093 IVE131093 ILI131093 IBM131093 HRQ131093 HHU131093 GXY131093 GOC131093 GEG131093 FUK131093 FKO131093 FAS131093 EQW131093 EHA131093 DXE131093 DNI131093 DDM131093 CTQ131093 CJU131093 BZY131093 BQC131093 BGG131093 AWK131093 AMO131093 ACS131093 SW131093 JA131093 F131093 WVM65557 WLQ65557 WBU65557 VRY65557 VIC65557 UYG65557 UOK65557 UEO65557 TUS65557 TKW65557 TBA65557 SRE65557 SHI65557 RXM65557 RNQ65557 RDU65557 QTY65557 QKC65557 QAG65557 PQK65557 PGO65557 OWS65557 OMW65557 ODA65557 NTE65557 NJI65557 MZM65557 MPQ65557 MFU65557 LVY65557 LMC65557 LCG65557 KSK65557 KIO65557 JYS65557 JOW65557 JFA65557 IVE65557 ILI65557 IBM65557 HRQ65557 HHU65557 GXY65557 GOC65557 GEG65557 FUK65557 FKO65557 FAS65557 EQW65557 EHA65557 DXE65557 DNI65557 DDM65557 CTQ65557 CJU65557 BZY65557 BQC65557 BGG65557 AWK65557 AMO65557 ACS65557 SW65557 JA65557 F65557 WVM21 WLQ21 WBU21 VRY21 VIC21 UYG21 UOK21 UEO21 TUS21 TKW21 TBA21 SRE21 SHI21 RXM21 RNQ21 RDU21 QTY21 QKC21 QAG21 PQK21 PGO21 OWS21 OMW21 ODA21 NTE21 NJI21 MZM21 MPQ21 MFU21 LVY21 LMC21 LCG21 KSK21 KIO21 JYS21 JOW21 JFA21 IVE21 ILI21 IBM21 HRQ21 HHU21 GXY21 GOC21 GEG21 FUK21 FKO21 FAS21 EQW21 EHA21 DXE21 DNI21 DDM21 CTQ21 CJU21 BZY21 BQC21 BGG21 AWK21 AMO21 ACS21 SW21 JA21 JA9 WVM983050 WLQ983050 WBU983050 VRY983050 VIC983050 UYG983050 UOK983050 UEO983050 TUS983050 TKW983050 TBA983050 SRE983050 SHI983050 RXM983050 RNQ983050 RDU983050 QTY983050 QKC983050 QAG983050 PQK983050 PGO983050 OWS983050 OMW983050 ODA983050 NTE983050 NJI983050 MZM983050 MPQ983050 MFU983050 LVY983050 LMC983050 LCG983050 KSK983050 KIO983050 JYS983050 JOW983050 JFA983050 IVE983050 ILI983050 IBM983050 HRQ983050 HHU983050 GXY983050 GOC983050 GEG983050 FUK983050 FKO983050 FAS983050 EQW983050 EHA983050 DXE983050 DNI983050 DDM983050 CTQ983050 CJU983050 BZY983050 BQC983050 BGG983050 AWK983050 AMO983050 ACS983050 SW983050 JA983050 F983050 WVM917514 WLQ917514 WBU917514 VRY917514 VIC917514 UYG917514 UOK917514 UEO917514 TUS917514 TKW917514 TBA917514 SRE917514 SHI917514 RXM917514 RNQ917514 RDU917514 QTY917514 QKC917514 QAG917514 PQK917514 PGO917514 OWS917514 OMW917514 ODA917514 NTE917514 NJI917514 MZM917514 MPQ917514 MFU917514 LVY917514 LMC917514 LCG917514 KSK917514 KIO917514 JYS917514 JOW917514 JFA917514 IVE917514 ILI917514 IBM917514 HRQ917514 HHU917514 GXY917514 GOC917514 GEG917514 FUK917514 FKO917514 FAS917514 EQW917514 EHA917514 DXE917514 DNI917514 DDM917514 CTQ917514 CJU917514 BZY917514 BQC917514 BGG917514 AWK917514 AMO917514 ACS917514 SW917514 JA917514 F917514 WVM851978 WLQ851978 WBU851978 VRY851978 VIC851978 UYG851978 UOK851978 UEO851978 TUS851978 TKW851978 TBA851978 SRE851978 SHI851978 RXM851978 RNQ851978 RDU851978 QTY851978 QKC851978 QAG851978 PQK851978 PGO851978 OWS851978 OMW851978 ODA851978 NTE851978 NJI851978 MZM851978 MPQ851978 MFU851978 LVY851978 LMC851978 LCG851978 KSK851978 KIO851978 JYS851978 JOW851978 JFA851978 IVE851978 ILI851978 IBM851978 HRQ851978 HHU851978 GXY851978 GOC851978 GEG851978 FUK851978 FKO851978 FAS851978 EQW851978 EHA851978 DXE851978 DNI851978 DDM851978 CTQ851978 CJU851978 BZY851978 BQC851978 BGG851978 AWK851978 AMO851978 ACS851978 SW851978 JA851978 F851978 WVM786442 WLQ786442 WBU786442 VRY786442 VIC786442 UYG786442 UOK786442 UEO786442 TUS786442 TKW786442 TBA786442 SRE786442 SHI786442 RXM786442 RNQ786442 RDU786442 QTY786442 QKC786442 QAG786442 PQK786442 PGO786442 OWS786442 OMW786442 ODA786442 NTE786442 NJI786442 MZM786442 MPQ786442 MFU786442 LVY786442 LMC786442 LCG786442 KSK786442 KIO786442 JYS786442 JOW786442 JFA786442 IVE786442 ILI786442 IBM786442 HRQ786442 HHU786442 GXY786442 GOC786442 GEG786442 FUK786442 FKO786442 FAS786442 EQW786442 EHA786442 DXE786442 DNI786442 DDM786442 CTQ786442 CJU786442 BZY786442 BQC786442 BGG786442 AWK786442 AMO786442 ACS786442 SW786442 JA786442 F786442 WVM720906 WLQ720906 WBU720906 VRY720906 VIC720906 UYG720906 UOK720906 UEO720906 TUS720906 TKW720906 TBA720906 SRE720906 SHI720906 RXM720906 RNQ720906 RDU720906 QTY720906 QKC720906 QAG720906 PQK720906 PGO720906 OWS720906 OMW720906 ODA720906 NTE720906 NJI720906 MZM720906 MPQ720906 MFU720906 LVY720906 LMC720906 LCG720906 KSK720906 KIO720906 JYS720906 JOW720906 JFA720906 IVE720906 ILI720906 IBM720906 HRQ720906 HHU720906 GXY720906 GOC720906 GEG720906 FUK720906 FKO720906 FAS720906 EQW720906 EHA720906 DXE720906 DNI720906 DDM720906 CTQ720906 CJU720906 BZY720906 BQC720906 BGG720906 AWK720906 AMO720906 ACS720906 SW720906 JA720906 F720906 WVM655370 WLQ655370 WBU655370 VRY655370 VIC655370 UYG655370 UOK655370 UEO655370 TUS655370 TKW655370 TBA655370 SRE655370 SHI655370 RXM655370 RNQ655370 RDU655370 QTY655370 QKC655370 QAG655370 PQK655370 PGO655370 OWS655370 OMW655370 ODA655370 NTE655370 NJI655370 MZM655370 MPQ655370 MFU655370 LVY655370 LMC655370 LCG655370 KSK655370 KIO655370 JYS655370 JOW655370 JFA655370 IVE655370 ILI655370 IBM655370 HRQ655370 HHU655370 GXY655370 GOC655370 GEG655370 FUK655370 FKO655370 FAS655370 EQW655370 EHA655370 DXE655370 DNI655370 DDM655370 CTQ655370 CJU655370 BZY655370 BQC655370 BGG655370 AWK655370 AMO655370 ACS655370 SW655370 JA655370 F655370 WVM589834 WLQ589834 WBU589834 VRY589834 VIC589834 UYG589834 UOK589834 UEO589834 TUS589834 TKW589834 TBA589834 SRE589834 SHI589834 RXM589834 RNQ589834 RDU589834 QTY589834 QKC589834 QAG589834 PQK589834 PGO589834 OWS589834 OMW589834 ODA589834 NTE589834 NJI589834 MZM589834 MPQ589834 MFU589834 LVY589834 LMC589834 LCG589834 KSK589834 KIO589834 JYS589834 JOW589834 JFA589834 IVE589834 ILI589834 IBM589834 HRQ589834 HHU589834 GXY589834 GOC589834 GEG589834 FUK589834 FKO589834 FAS589834 EQW589834 EHA589834 DXE589834 DNI589834 DDM589834 CTQ589834 CJU589834 BZY589834 BQC589834 BGG589834 AWK589834 AMO589834 ACS589834 SW589834 JA589834 F589834 WVM524298 WLQ524298 WBU524298 VRY524298 VIC524298 UYG524298 UOK524298 UEO524298 TUS524298 TKW524298 TBA524298 SRE524298 SHI524298 RXM524298 RNQ524298 RDU524298 QTY524298 QKC524298 QAG524298 PQK524298 PGO524298 OWS524298 OMW524298 ODA524298 NTE524298 NJI524298 MZM524298 MPQ524298 MFU524298 LVY524298 LMC524298 LCG524298 KSK524298 KIO524298 JYS524298 JOW524298 JFA524298 IVE524298 ILI524298 IBM524298 HRQ524298 HHU524298 GXY524298 GOC524298 GEG524298 FUK524298 FKO524298 FAS524298 EQW524298 EHA524298 DXE524298 DNI524298 DDM524298 CTQ524298 CJU524298 BZY524298 BQC524298 BGG524298 AWK524298 AMO524298 ACS524298 SW524298 JA524298 F524298 WVM458762 WLQ458762 WBU458762 VRY458762 VIC458762 UYG458762 UOK458762 UEO458762 TUS458762 TKW458762 TBA458762 SRE458762 SHI458762 RXM458762 RNQ458762 RDU458762 QTY458762 QKC458762 QAG458762 PQK458762 PGO458762 OWS458762 OMW458762 ODA458762 NTE458762 NJI458762 MZM458762 MPQ458762 MFU458762 LVY458762 LMC458762 LCG458762 KSK458762 KIO458762 JYS458762 JOW458762 JFA458762 IVE458762 ILI458762 IBM458762 HRQ458762 HHU458762 GXY458762 GOC458762 GEG458762 FUK458762 FKO458762 FAS458762 EQW458762 EHA458762 DXE458762 DNI458762 DDM458762 CTQ458762 CJU458762 BZY458762 BQC458762 BGG458762 AWK458762 AMO458762 ACS458762 SW458762 JA458762 F458762 WVM393226 WLQ393226 WBU393226 VRY393226 VIC393226 UYG393226 UOK393226 UEO393226 TUS393226 TKW393226 TBA393226 SRE393226 SHI393226 RXM393226 RNQ393226 RDU393226 QTY393226 QKC393226 QAG393226 PQK393226 PGO393226 OWS393226 OMW393226 ODA393226 NTE393226 NJI393226 MZM393226 MPQ393226 MFU393226 LVY393226 LMC393226 LCG393226 KSK393226 KIO393226 JYS393226 JOW393226 JFA393226 IVE393226 ILI393226 IBM393226 HRQ393226 HHU393226 GXY393226 GOC393226 GEG393226 FUK393226 FKO393226 FAS393226 EQW393226 EHA393226 DXE393226 DNI393226 DDM393226 CTQ393226 CJU393226 BZY393226 BQC393226 BGG393226 AWK393226 AMO393226 ACS393226 SW393226 JA393226 F393226 WVM327690 WLQ327690 WBU327690 VRY327690 VIC327690 UYG327690 UOK327690 UEO327690 TUS327690 TKW327690 TBA327690 SRE327690 SHI327690 RXM327690 RNQ327690 RDU327690 QTY327690 QKC327690 QAG327690 PQK327690 PGO327690 OWS327690 OMW327690 ODA327690 NTE327690 NJI327690 MZM327690 MPQ327690 MFU327690 LVY327690 LMC327690 LCG327690 KSK327690 KIO327690 JYS327690 JOW327690 JFA327690 IVE327690 ILI327690 IBM327690 HRQ327690 HHU327690 GXY327690 GOC327690 GEG327690 FUK327690 FKO327690 FAS327690 EQW327690 EHA327690 DXE327690 DNI327690 DDM327690 CTQ327690 CJU327690 BZY327690 BQC327690 BGG327690 AWK327690 AMO327690 ACS327690 SW327690 JA327690 F327690 WVM262154 WLQ262154 WBU262154 VRY262154 VIC262154 UYG262154 UOK262154 UEO262154 TUS262154 TKW262154 TBA262154 SRE262154 SHI262154 RXM262154 RNQ262154 RDU262154 QTY262154 QKC262154 QAG262154 PQK262154 PGO262154 OWS262154 OMW262154 ODA262154 NTE262154 NJI262154 MZM262154 MPQ262154 MFU262154 LVY262154 LMC262154 LCG262154 KSK262154 KIO262154 JYS262154 JOW262154 JFA262154 IVE262154 ILI262154 IBM262154 HRQ262154 HHU262154 GXY262154 GOC262154 GEG262154 FUK262154 FKO262154 FAS262154 EQW262154 EHA262154 DXE262154 DNI262154 DDM262154 CTQ262154 CJU262154 BZY262154 BQC262154 BGG262154 AWK262154 AMO262154 ACS262154 SW262154 JA262154 F262154 WVM196618 WLQ196618 WBU196618 VRY196618 VIC196618 UYG196618 UOK196618 UEO196618 TUS196618 TKW196618 TBA196618 SRE196618 SHI196618 RXM196618 RNQ196618 RDU196618 QTY196618 QKC196618 QAG196618 PQK196618 PGO196618 OWS196618 OMW196618 ODA196618 NTE196618 NJI196618 MZM196618 MPQ196618 MFU196618 LVY196618 LMC196618 LCG196618 KSK196618 KIO196618 JYS196618 JOW196618 JFA196618 IVE196618 ILI196618 IBM196618 HRQ196618 HHU196618 GXY196618 GOC196618 GEG196618 FUK196618 FKO196618 FAS196618 EQW196618 EHA196618 DXE196618 DNI196618 DDM196618 CTQ196618 CJU196618 BZY196618 BQC196618 BGG196618 AWK196618 AMO196618 ACS196618 SW196618 JA196618 F196618 WVM131082 WLQ131082 WBU131082 VRY131082 VIC131082 UYG131082 UOK131082 UEO131082 TUS131082 TKW131082 TBA131082 SRE131082 SHI131082 RXM131082 RNQ131082 RDU131082 QTY131082 QKC131082 QAG131082 PQK131082 PGO131082 OWS131082 OMW131082 ODA131082 NTE131082 NJI131082 MZM131082 MPQ131082 MFU131082 LVY131082 LMC131082 LCG131082 KSK131082 KIO131082 JYS131082 JOW131082 JFA131082 IVE131082 ILI131082 IBM131082 HRQ131082 HHU131082 GXY131082 GOC131082 GEG131082 FUK131082 FKO131082 FAS131082 EQW131082 EHA131082 DXE131082 DNI131082 DDM131082 CTQ131082 CJU131082 BZY131082 BQC131082 BGG131082 AWK131082 AMO131082 ACS131082 SW131082 JA131082 F131082 WVM65546 WLQ65546 WBU65546 VRY65546 VIC65546 UYG65546 UOK65546 UEO65546 TUS65546 TKW65546 TBA65546 SRE65546 SHI65546 RXM65546 RNQ65546 RDU65546 QTY65546 QKC65546 QAG65546 PQK65546 PGO65546 OWS65546 OMW65546 ODA65546 NTE65546 NJI65546 MZM65546 MPQ65546 MFU65546 LVY65546 LMC65546 LCG65546 KSK65546 KIO65546 JYS65546 JOW65546 JFA65546 IVE65546 ILI65546 IBM65546 HRQ65546 HHU65546 GXY65546 GOC65546 GEG65546 FUK65546 FKO65546 FAS65546 EQW65546 EHA65546 DXE65546 DNI65546 DDM65546 CTQ65546 CJU65546 BZY65546 BQC65546 BGG65546 AWK65546 AMO65546 ACS65546 SW65546 JA65546 F65546 WVM9 WLQ9 WBU9 VRY9 VIC9 UYG9 UOK9 UEO9 TUS9 TKW9 TBA9 SRE9 SHI9 RXM9 RNQ9 RDU9 QTY9 QKC9 QAG9 PQK9 PGO9 OWS9 OMW9 ODA9 NTE9 NJI9 MZM9 MPQ9 MFU9 LVY9 LMC9 LCG9 KSK9 KIO9 JYS9 JOW9 JFA9 IVE9 ILI9 IBM9 HRQ9 HHU9 GXY9 GOC9 GEG9 FUK9 FKO9 FAS9 EQW9 EHA9 DXE9 DNI9 DDM9 CTQ9 CJU9 BZY9 BQC9 BGG9 AWK9 AMO9 ACS9 SW9 F21" xr:uid="{00000000-0002-0000-0000-000006000000}">
      <formula1>$AG$198:$AG$209</formula1>
    </dataValidation>
    <dataValidation type="list" allowBlank="1" showInputMessage="1" showErrorMessage="1" sqref="E9 WVL983050 WLP983050 WBT983050 VRX983050 VIB983050 UYF983050 UOJ983050 UEN983050 TUR983050 TKV983050 TAZ983050 SRD983050 SHH983050 RXL983050 RNP983050 RDT983050 QTX983050 QKB983050 QAF983050 PQJ983050 PGN983050 OWR983050 OMV983050 OCZ983050 NTD983050 NJH983050 MZL983050 MPP983050 MFT983050 LVX983050 LMB983050 LCF983050 KSJ983050 KIN983050 JYR983050 JOV983050 JEZ983050 IVD983050 ILH983050 IBL983050 HRP983050 HHT983050 GXX983050 GOB983050 GEF983050 FUJ983050 FKN983050 FAR983050 EQV983050 EGZ983050 DXD983050 DNH983050 DDL983050 CTP983050 CJT983050 BZX983050 BQB983050 BGF983050 AWJ983050 AMN983050 ACR983050 SV983050 IZ983050 E983050 WVL917514 WLP917514 WBT917514 VRX917514 VIB917514 UYF917514 UOJ917514 UEN917514 TUR917514 TKV917514 TAZ917514 SRD917514 SHH917514 RXL917514 RNP917514 RDT917514 QTX917514 QKB917514 QAF917514 PQJ917514 PGN917514 OWR917514 OMV917514 OCZ917514 NTD917514 NJH917514 MZL917514 MPP917514 MFT917514 LVX917514 LMB917514 LCF917514 KSJ917514 KIN917514 JYR917514 JOV917514 JEZ917514 IVD917514 ILH917514 IBL917514 HRP917514 HHT917514 GXX917514 GOB917514 GEF917514 FUJ917514 FKN917514 FAR917514 EQV917514 EGZ917514 DXD917514 DNH917514 DDL917514 CTP917514 CJT917514 BZX917514 BQB917514 BGF917514 AWJ917514 AMN917514 ACR917514 SV917514 IZ917514 E917514 WVL851978 WLP851978 WBT851978 VRX851978 VIB851978 UYF851978 UOJ851978 UEN851978 TUR851978 TKV851978 TAZ851978 SRD851978 SHH851978 RXL851978 RNP851978 RDT851978 QTX851978 QKB851978 QAF851978 PQJ851978 PGN851978 OWR851978 OMV851978 OCZ851978 NTD851978 NJH851978 MZL851978 MPP851978 MFT851978 LVX851978 LMB851978 LCF851978 KSJ851978 KIN851978 JYR851978 JOV851978 JEZ851978 IVD851978 ILH851978 IBL851978 HRP851978 HHT851978 GXX851978 GOB851978 GEF851978 FUJ851978 FKN851978 FAR851978 EQV851978 EGZ851978 DXD851978 DNH851978 DDL851978 CTP851978 CJT851978 BZX851978 BQB851978 BGF851978 AWJ851978 AMN851978 ACR851978 SV851978 IZ851978 E851978 WVL786442 WLP786442 WBT786442 VRX786442 VIB786442 UYF786442 UOJ786442 UEN786442 TUR786442 TKV786442 TAZ786442 SRD786442 SHH786442 RXL786442 RNP786442 RDT786442 QTX786442 QKB786442 QAF786442 PQJ786442 PGN786442 OWR786442 OMV786442 OCZ786442 NTD786442 NJH786442 MZL786442 MPP786442 MFT786442 LVX786442 LMB786442 LCF786442 KSJ786442 KIN786442 JYR786442 JOV786442 JEZ786442 IVD786442 ILH786442 IBL786442 HRP786442 HHT786442 GXX786442 GOB786442 GEF786442 FUJ786442 FKN786442 FAR786442 EQV786442 EGZ786442 DXD786442 DNH786442 DDL786442 CTP786442 CJT786442 BZX786442 BQB786442 BGF786442 AWJ786442 AMN786442 ACR786442 SV786442 IZ786442 E786442 WVL720906 WLP720906 WBT720906 VRX720906 VIB720906 UYF720906 UOJ720906 UEN720906 TUR720906 TKV720906 TAZ720906 SRD720906 SHH720906 RXL720906 RNP720906 RDT720906 QTX720906 QKB720906 QAF720906 PQJ720906 PGN720906 OWR720906 OMV720906 OCZ720906 NTD720906 NJH720906 MZL720906 MPP720906 MFT720906 LVX720906 LMB720906 LCF720906 KSJ720906 KIN720906 JYR720906 JOV720906 JEZ720906 IVD720906 ILH720906 IBL720906 HRP720906 HHT720906 GXX720906 GOB720906 GEF720906 FUJ720906 FKN720906 FAR720906 EQV720906 EGZ720906 DXD720906 DNH720906 DDL720906 CTP720906 CJT720906 BZX720906 BQB720906 BGF720906 AWJ720906 AMN720906 ACR720906 SV720906 IZ720906 E720906 WVL655370 WLP655370 WBT655370 VRX655370 VIB655370 UYF655370 UOJ655370 UEN655370 TUR655370 TKV655370 TAZ655370 SRD655370 SHH655370 RXL655370 RNP655370 RDT655370 QTX655370 QKB655370 QAF655370 PQJ655370 PGN655370 OWR655370 OMV655370 OCZ655370 NTD655370 NJH655370 MZL655370 MPP655370 MFT655370 LVX655370 LMB655370 LCF655370 KSJ655370 KIN655370 JYR655370 JOV655370 JEZ655370 IVD655370 ILH655370 IBL655370 HRP655370 HHT655370 GXX655370 GOB655370 GEF655370 FUJ655370 FKN655370 FAR655370 EQV655370 EGZ655370 DXD655370 DNH655370 DDL655370 CTP655370 CJT655370 BZX655370 BQB655370 BGF655370 AWJ655370 AMN655370 ACR655370 SV655370 IZ655370 E655370 WVL589834 WLP589834 WBT589834 VRX589834 VIB589834 UYF589834 UOJ589834 UEN589834 TUR589834 TKV589834 TAZ589834 SRD589834 SHH589834 RXL589834 RNP589834 RDT589834 QTX589834 QKB589834 QAF589834 PQJ589834 PGN589834 OWR589834 OMV589834 OCZ589834 NTD589834 NJH589834 MZL589834 MPP589834 MFT589834 LVX589834 LMB589834 LCF589834 KSJ589834 KIN589834 JYR589834 JOV589834 JEZ589834 IVD589834 ILH589834 IBL589834 HRP589834 HHT589834 GXX589834 GOB589834 GEF589834 FUJ589834 FKN589834 FAR589834 EQV589834 EGZ589834 DXD589834 DNH589834 DDL589834 CTP589834 CJT589834 BZX589834 BQB589834 BGF589834 AWJ589834 AMN589834 ACR589834 SV589834 IZ589834 E589834 WVL524298 WLP524298 WBT524298 VRX524298 VIB524298 UYF524298 UOJ524298 UEN524298 TUR524298 TKV524298 TAZ524298 SRD524298 SHH524298 RXL524298 RNP524298 RDT524298 QTX524298 QKB524298 QAF524298 PQJ524298 PGN524298 OWR524298 OMV524298 OCZ524298 NTD524298 NJH524298 MZL524298 MPP524298 MFT524298 LVX524298 LMB524298 LCF524298 KSJ524298 KIN524298 JYR524298 JOV524298 JEZ524298 IVD524298 ILH524298 IBL524298 HRP524298 HHT524298 GXX524298 GOB524298 GEF524298 FUJ524298 FKN524298 FAR524298 EQV524298 EGZ524298 DXD524298 DNH524298 DDL524298 CTP524298 CJT524298 BZX524298 BQB524298 BGF524298 AWJ524298 AMN524298 ACR524298 SV524298 IZ524298 E524298 WVL458762 WLP458762 WBT458762 VRX458762 VIB458762 UYF458762 UOJ458762 UEN458762 TUR458762 TKV458762 TAZ458762 SRD458762 SHH458762 RXL458762 RNP458762 RDT458762 QTX458762 QKB458762 QAF458762 PQJ458762 PGN458762 OWR458762 OMV458762 OCZ458762 NTD458762 NJH458762 MZL458762 MPP458762 MFT458762 LVX458762 LMB458762 LCF458762 KSJ458762 KIN458762 JYR458762 JOV458762 JEZ458762 IVD458762 ILH458762 IBL458762 HRP458762 HHT458762 GXX458762 GOB458762 GEF458762 FUJ458762 FKN458762 FAR458762 EQV458762 EGZ458762 DXD458762 DNH458762 DDL458762 CTP458762 CJT458762 BZX458762 BQB458762 BGF458762 AWJ458762 AMN458762 ACR458762 SV458762 IZ458762 E458762 WVL393226 WLP393226 WBT393226 VRX393226 VIB393226 UYF393226 UOJ393226 UEN393226 TUR393226 TKV393226 TAZ393226 SRD393226 SHH393226 RXL393226 RNP393226 RDT393226 QTX393226 QKB393226 QAF393226 PQJ393226 PGN393226 OWR393226 OMV393226 OCZ393226 NTD393226 NJH393226 MZL393226 MPP393226 MFT393226 LVX393226 LMB393226 LCF393226 KSJ393226 KIN393226 JYR393226 JOV393226 JEZ393226 IVD393226 ILH393226 IBL393226 HRP393226 HHT393226 GXX393226 GOB393226 GEF393226 FUJ393226 FKN393226 FAR393226 EQV393226 EGZ393226 DXD393226 DNH393226 DDL393226 CTP393226 CJT393226 BZX393226 BQB393226 BGF393226 AWJ393226 AMN393226 ACR393226 SV393226 IZ393226 E393226 WVL327690 WLP327690 WBT327690 VRX327690 VIB327690 UYF327690 UOJ327690 UEN327690 TUR327690 TKV327690 TAZ327690 SRD327690 SHH327690 RXL327690 RNP327690 RDT327690 QTX327690 QKB327690 QAF327690 PQJ327690 PGN327690 OWR327690 OMV327690 OCZ327690 NTD327690 NJH327690 MZL327690 MPP327690 MFT327690 LVX327690 LMB327690 LCF327690 KSJ327690 KIN327690 JYR327690 JOV327690 JEZ327690 IVD327690 ILH327690 IBL327690 HRP327690 HHT327690 GXX327690 GOB327690 GEF327690 FUJ327690 FKN327690 FAR327690 EQV327690 EGZ327690 DXD327690 DNH327690 DDL327690 CTP327690 CJT327690 BZX327690 BQB327690 BGF327690 AWJ327690 AMN327690 ACR327690 SV327690 IZ327690 E327690 WVL262154 WLP262154 WBT262154 VRX262154 VIB262154 UYF262154 UOJ262154 UEN262154 TUR262154 TKV262154 TAZ262154 SRD262154 SHH262154 RXL262154 RNP262154 RDT262154 QTX262154 QKB262154 QAF262154 PQJ262154 PGN262154 OWR262154 OMV262154 OCZ262154 NTD262154 NJH262154 MZL262154 MPP262154 MFT262154 LVX262154 LMB262154 LCF262154 KSJ262154 KIN262154 JYR262154 JOV262154 JEZ262154 IVD262154 ILH262154 IBL262154 HRP262154 HHT262154 GXX262154 GOB262154 GEF262154 FUJ262154 FKN262154 FAR262154 EQV262154 EGZ262154 DXD262154 DNH262154 DDL262154 CTP262154 CJT262154 BZX262154 BQB262154 BGF262154 AWJ262154 AMN262154 ACR262154 SV262154 IZ262154 E262154 WVL196618 WLP196618 WBT196618 VRX196618 VIB196618 UYF196618 UOJ196618 UEN196618 TUR196618 TKV196618 TAZ196618 SRD196618 SHH196618 RXL196618 RNP196618 RDT196618 QTX196618 QKB196618 QAF196618 PQJ196618 PGN196618 OWR196618 OMV196618 OCZ196618 NTD196618 NJH196618 MZL196618 MPP196618 MFT196618 LVX196618 LMB196618 LCF196618 KSJ196618 KIN196618 JYR196618 JOV196618 JEZ196618 IVD196618 ILH196618 IBL196618 HRP196618 HHT196618 GXX196618 GOB196618 GEF196618 FUJ196618 FKN196618 FAR196618 EQV196618 EGZ196618 DXD196618 DNH196618 DDL196618 CTP196618 CJT196618 BZX196618 BQB196618 BGF196618 AWJ196618 AMN196618 ACR196618 SV196618 IZ196618 E196618 WVL131082 WLP131082 WBT131082 VRX131082 VIB131082 UYF131082 UOJ131082 UEN131082 TUR131082 TKV131082 TAZ131082 SRD131082 SHH131082 RXL131082 RNP131082 RDT131082 QTX131082 QKB131082 QAF131082 PQJ131082 PGN131082 OWR131082 OMV131082 OCZ131082 NTD131082 NJH131082 MZL131082 MPP131082 MFT131082 LVX131082 LMB131082 LCF131082 KSJ131082 KIN131082 JYR131082 JOV131082 JEZ131082 IVD131082 ILH131082 IBL131082 HRP131082 HHT131082 GXX131082 GOB131082 GEF131082 FUJ131082 FKN131082 FAR131082 EQV131082 EGZ131082 DXD131082 DNH131082 DDL131082 CTP131082 CJT131082 BZX131082 BQB131082 BGF131082 AWJ131082 AMN131082 ACR131082 SV131082 IZ131082 E131082 WVL65546 WLP65546 WBT65546 VRX65546 VIB65546 UYF65546 UOJ65546 UEN65546 TUR65546 TKV65546 TAZ65546 SRD65546 SHH65546 RXL65546 RNP65546 RDT65546 QTX65546 QKB65546 QAF65546 PQJ65546 PGN65546 OWR65546 OMV65546 OCZ65546 NTD65546 NJH65546 MZL65546 MPP65546 MFT65546 LVX65546 LMB65546 LCF65546 KSJ65546 KIN65546 JYR65546 JOV65546 JEZ65546 IVD65546 ILH65546 IBL65546 HRP65546 HHT65546 GXX65546 GOB65546 GEF65546 FUJ65546 FKN65546 FAR65546 EQV65546 EGZ65546 DXD65546 DNH65546 DDL65546 CTP65546 CJT65546 BZX65546 BQB65546 BGF65546 AWJ65546 AMN65546 ACR65546 SV65546 IZ65546 E65546 WVL9 WLP9 WBT9 VRX9 VIB9 UYF9 UOJ9 UEN9 TUR9 TKV9 TAZ9 SRD9 SHH9 RXL9 RNP9 RDT9 QTX9 QKB9 QAF9 PQJ9 PGN9 OWR9 OMV9 OCZ9 NTD9 NJH9 MZL9 MPP9 MFT9 LVX9 LMB9 LCF9 KSJ9 KIN9 JYR9 JOV9 JEZ9 IVD9 ILH9 IBL9 HRP9 HHT9 GXX9 GOB9 GEF9 FUJ9 FKN9 FAR9 EQV9 EGZ9 DXD9 DNH9 DDL9 CTP9 CJT9 BZX9 BQB9 BGF9 AWJ9 AMN9 ACR9 SV9 IZ9" xr:uid="{00000000-0002-0000-0000-000007000000}">
      <formula1>$AF$198:$AF$228</formula1>
    </dataValidation>
    <dataValidation type="list" allowBlank="1" showInputMessage="1" showErrorMessage="1" sqref="E31 WVL983049 WLP983049 WBT983049 VRX983049 VIB983049 UYF983049 UOJ983049 UEN983049 TUR983049 TKV983049 TAZ983049 SRD983049 SHH983049 RXL983049 RNP983049 RDT983049 QTX983049 QKB983049 QAF983049 PQJ983049 PGN983049 OWR983049 OMV983049 OCZ983049 NTD983049 NJH983049 MZL983049 MPP983049 MFT983049 LVX983049 LMB983049 LCF983049 KSJ983049 KIN983049 JYR983049 JOV983049 JEZ983049 IVD983049 ILH983049 IBL983049 HRP983049 HHT983049 GXX983049 GOB983049 GEF983049 FUJ983049 FKN983049 FAR983049 EQV983049 EGZ983049 DXD983049 DNH983049 DDL983049 CTP983049 CJT983049 BZX983049 BQB983049 BGF983049 AWJ983049 AMN983049 ACR983049 SV983049 IZ983049 E983049 WVL917513 WLP917513 WBT917513 VRX917513 VIB917513 UYF917513 UOJ917513 UEN917513 TUR917513 TKV917513 TAZ917513 SRD917513 SHH917513 RXL917513 RNP917513 RDT917513 QTX917513 QKB917513 QAF917513 PQJ917513 PGN917513 OWR917513 OMV917513 OCZ917513 NTD917513 NJH917513 MZL917513 MPP917513 MFT917513 LVX917513 LMB917513 LCF917513 KSJ917513 KIN917513 JYR917513 JOV917513 JEZ917513 IVD917513 ILH917513 IBL917513 HRP917513 HHT917513 GXX917513 GOB917513 GEF917513 FUJ917513 FKN917513 FAR917513 EQV917513 EGZ917513 DXD917513 DNH917513 DDL917513 CTP917513 CJT917513 BZX917513 BQB917513 BGF917513 AWJ917513 AMN917513 ACR917513 SV917513 IZ917513 E917513 WVL851977 WLP851977 WBT851977 VRX851977 VIB851977 UYF851977 UOJ851977 UEN851977 TUR851977 TKV851977 TAZ851977 SRD851977 SHH851977 RXL851977 RNP851977 RDT851977 QTX851977 QKB851977 QAF851977 PQJ851977 PGN851977 OWR851977 OMV851977 OCZ851977 NTD851977 NJH851977 MZL851977 MPP851977 MFT851977 LVX851977 LMB851977 LCF851977 KSJ851977 KIN851977 JYR851977 JOV851977 JEZ851977 IVD851977 ILH851977 IBL851977 HRP851977 HHT851977 GXX851977 GOB851977 GEF851977 FUJ851977 FKN851977 FAR851977 EQV851977 EGZ851977 DXD851977 DNH851977 DDL851977 CTP851977 CJT851977 BZX851977 BQB851977 BGF851977 AWJ851977 AMN851977 ACR851977 SV851977 IZ851977 E851977 WVL786441 WLP786441 WBT786441 VRX786441 VIB786441 UYF786441 UOJ786441 UEN786441 TUR786441 TKV786441 TAZ786441 SRD786441 SHH786441 RXL786441 RNP786441 RDT786441 QTX786441 QKB786441 QAF786441 PQJ786441 PGN786441 OWR786441 OMV786441 OCZ786441 NTD786441 NJH786441 MZL786441 MPP786441 MFT786441 LVX786441 LMB786441 LCF786441 KSJ786441 KIN786441 JYR786441 JOV786441 JEZ786441 IVD786441 ILH786441 IBL786441 HRP786441 HHT786441 GXX786441 GOB786441 GEF786441 FUJ786441 FKN786441 FAR786441 EQV786441 EGZ786441 DXD786441 DNH786441 DDL786441 CTP786441 CJT786441 BZX786441 BQB786441 BGF786441 AWJ786441 AMN786441 ACR786441 SV786441 IZ786441 E786441 WVL720905 WLP720905 WBT720905 VRX720905 VIB720905 UYF720905 UOJ720905 UEN720905 TUR720905 TKV720905 TAZ720905 SRD720905 SHH720905 RXL720905 RNP720905 RDT720905 QTX720905 QKB720905 QAF720905 PQJ720905 PGN720905 OWR720905 OMV720905 OCZ720905 NTD720905 NJH720905 MZL720905 MPP720905 MFT720905 LVX720905 LMB720905 LCF720905 KSJ720905 KIN720905 JYR720905 JOV720905 JEZ720905 IVD720905 ILH720905 IBL720905 HRP720905 HHT720905 GXX720905 GOB720905 GEF720905 FUJ720905 FKN720905 FAR720905 EQV720905 EGZ720905 DXD720905 DNH720905 DDL720905 CTP720905 CJT720905 BZX720905 BQB720905 BGF720905 AWJ720905 AMN720905 ACR720905 SV720905 IZ720905 E720905 WVL655369 WLP655369 WBT655369 VRX655369 VIB655369 UYF655369 UOJ655369 UEN655369 TUR655369 TKV655369 TAZ655369 SRD655369 SHH655369 RXL655369 RNP655369 RDT655369 QTX655369 QKB655369 QAF655369 PQJ655369 PGN655369 OWR655369 OMV655369 OCZ655369 NTD655369 NJH655369 MZL655369 MPP655369 MFT655369 LVX655369 LMB655369 LCF655369 KSJ655369 KIN655369 JYR655369 JOV655369 JEZ655369 IVD655369 ILH655369 IBL655369 HRP655369 HHT655369 GXX655369 GOB655369 GEF655369 FUJ655369 FKN655369 FAR655369 EQV655369 EGZ655369 DXD655369 DNH655369 DDL655369 CTP655369 CJT655369 BZX655369 BQB655369 BGF655369 AWJ655369 AMN655369 ACR655369 SV655369 IZ655369 E655369 WVL589833 WLP589833 WBT589833 VRX589833 VIB589833 UYF589833 UOJ589833 UEN589833 TUR589833 TKV589833 TAZ589833 SRD589833 SHH589833 RXL589833 RNP589833 RDT589833 QTX589833 QKB589833 QAF589833 PQJ589833 PGN589833 OWR589833 OMV589833 OCZ589833 NTD589833 NJH589833 MZL589833 MPP589833 MFT589833 LVX589833 LMB589833 LCF589833 KSJ589833 KIN589833 JYR589833 JOV589833 JEZ589833 IVD589833 ILH589833 IBL589833 HRP589833 HHT589833 GXX589833 GOB589833 GEF589833 FUJ589833 FKN589833 FAR589833 EQV589833 EGZ589833 DXD589833 DNH589833 DDL589833 CTP589833 CJT589833 BZX589833 BQB589833 BGF589833 AWJ589833 AMN589833 ACR589833 SV589833 IZ589833 E589833 WVL524297 WLP524297 WBT524297 VRX524297 VIB524297 UYF524297 UOJ524297 UEN524297 TUR524297 TKV524297 TAZ524297 SRD524297 SHH524297 RXL524297 RNP524297 RDT524297 QTX524297 QKB524297 QAF524297 PQJ524297 PGN524297 OWR524297 OMV524297 OCZ524297 NTD524297 NJH524297 MZL524297 MPP524297 MFT524297 LVX524297 LMB524297 LCF524297 KSJ524297 KIN524297 JYR524297 JOV524297 JEZ524297 IVD524297 ILH524297 IBL524297 HRP524297 HHT524297 GXX524297 GOB524297 GEF524297 FUJ524297 FKN524297 FAR524297 EQV524297 EGZ524297 DXD524297 DNH524297 DDL524297 CTP524297 CJT524297 BZX524297 BQB524297 BGF524297 AWJ524297 AMN524297 ACR524297 SV524297 IZ524297 E524297 WVL458761 WLP458761 WBT458761 VRX458761 VIB458761 UYF458761 UOJ458761 UEN458761 TUR458761 TKV458761 TAZ458761 SRD458761 SHH458761 RXL458761 RNP458761 RDT458761 QTX458761 QKB458761 QAF458761 PQJ458761 PGN458761 OWR458761 OMV458761 OCZ458761 NTD458761 NJH458761 MZL458761 MPP458761 MFT458761 LVX458761 LMB458761 LCF458761 KSJ458761 KIN458761 JYR458761 JOV458761 JEZ458761 IVD458761 ILH458761 IBL458761 HRP458761 HHT458761 GXX458761 GOB458761 GEF458761 FUJ458761 FKN458761 FAR458761 EQV458761 EGZ458761 DXD458761 DNH458761 DDL458761 CTP458761 CJT458761 BZX458761 BQB458761 BGF458761 AWJ458761 AMN458761 ACR458761 SV458761 IZ458761 E458761 WVL393225 WLP393225 WBT393225 VRX393225 VIB393225 UYF393225 UOJ393225 UEN393225 TUR393225 TKV393225 TAZ393225 SRD393225 SHH393225 RXL393225 RNP393225 RDT393225 QTX393225 QKB393225 QAF393225 PQJ393225 PGN393225 OWR393225 OMV393225 OCZ393225 NTD393225 NJH393225 MZL393225 MPP393225 MFT393225 LVX393225 LMB393225 LCF393225 KSJ393225 KIN393225 JYR393225 JOV393225 JEZ393225 IVD393225 ILH393225 IBL393225 HRP393225 HHT393225 GXX393225 GOB393225 GEF393225 FUJ393225 FKN393225 FAR393225 EQV393225 EGZ393225 DXD393225 DNH393225 DDL393225 CTP393225 CJT393225 BZX393225 BQB393225 BGF393225 AWJ393225 AMN393225 ACR393225 SV393225 IZ393225 E393225 WVL327689 WLP327689 WBT327689 VRX327689 VIB327689 UYF327689 UOJ327689 UEN327689 TUR327689 TKV327689 TAZ327689 SRD327689 SHH327689 RXL327689 RNP327689 RDT327689 QTX327689 QKB327689 QAF327689 PQJ327689 PGN327689 OWR327689 OMV327689 OCZ327689 NTD327689 NJH327689 MZL327689 MPP327689 MFT327689 LVX327689 LMB327689 LCF327689 KSJ327689 KIN327689 JYR327689 JOV327689 JEZ327689 IVD327689 ILH327689 IBL327689 HRP327689 HHT327689 GXX327689 GOB327689 GEF327689 FUJ327689 FKN327689 FAR327689 EQV327689 EGZ327689 DXD327689 DNH327689 DDL327689 CTP327689 CJT327689 BZX327689 BQB327689 BGF327689 AWJ327689 AMN327689 ACR327689 SV327689 IZ327689 E327689 WVL262153 WLP262153 WBT262153 VRX262153 VIB262153 UYF262153 UOJ262153 UEN262153 TUR262153 TKV262153 TAZ262153 SRD262153 SHH262153 RXL262153 RNP262153 RDT262153 QTX262153 QKB262153 QAF262153 PQJ262153 PGN262153 OWR262153 OMV262153 OCZ262153 NTD262153 NJH262153 MZL262153 MPP262153 MFT262153 LVX262153 LMB262153 LCF262153 KSJ262153 KIN262153 JYR262153 JOV262153 JEZ262153 IVD262153 ILH262153 IBL262153 HRP262153 HHT262153 GXX262153 GOB262153 GEF262153 FUJ262153 FKN262153 FAR262153 EQV262153 EGZ262153 DXD262153 DNH262153 DDL262153 CTP262153 CJT262153 BZX262153 BQB262153 BGF262153 AWJ262153 AMN262153 ACR262153 SV262153 IZ262153 E262153 WVL196617 WLP196617 WBT196617 VRX196617 VIB196617 UYF196617 UOJ196617 UEN196617 TUR196617 TKV196617 TAZ196617 SRD196617 SHH196617 RXL196617 RNP196617 RDT196617 QTX196617 QKB196617 QAF196617 PQJ196617 PGN196617 OWR196617 OMV196617 OCZ196617 NTD196617 NJH196617 MZL196617 MPP196617 MFT196617 LVX196617 LMB196617 LCF196617 KSJ196617 KIN196617 JYR196617 JOV196617 JEZ196617 IVD196617 ILH196617 IBL196617 HRP196617 HHT196617 GXX196617 GOB196617 GEF196617 FUJ196617 FKN196617 FAR196617 EQV196617 EGZ196617 DXD196617 DNH196617 DDL196617 CTP196617 CJT196617 BZX196617 BQB196617 BGF196617 AWJ196617 AMN196617 ACR196617 SV196617 IZ196617 E196617 WVL131081 WLP131081 WBT131081 VRX131081 VIB131081 UYF131081 UOJ131081 UEN131081 TUR131081 TKV131081 TAZ131081 SRD131081 SHH131081 RXL131081 RNP131081 RDT131081 QTX131081 QKB131081 QAF131081 PQJ131081 PGN131081 OWR131081 OMV131081 OCZ131081 NTD131081 NJH131081 MZL131081 MPP131081 MFT131081 LVX131081 LMB131081 LCF131081 KSJ131081 KIN131081 JYR131081 JOV131081 JEZ131081 IVD131081 ILH131081 IBL131081 HRP131081 HHT131081 GXX131081 GOB131081 GEF131081 FUJ131081 FKN131081 FAR131081 EQV131081 EGZ131081 DXD131081 DNH131081 DDL131081 CTP131081 CJT131081 BZX131081 BQB131081 BGF131081 AWJ131081 AMN131081 ACR131081 SV131081 IZ131081 E131081 WVL65545 WLP65545 WBT65545 VRX65545 VIB65545 UYF65545 UOJ65545 UEN65545 TUR65545 TKV65545 TAZ65545 SRD65545 SHH65545 RXL65545 RNP65545 RDT65545 QTX65545 QKB65545 QAF65545 PQJ65545 PGN65545 OWR65545 OMV65545 OCZ65545 NTD65545 NJH65545 MZL65545 MPP65545 MFT65545 LVX65545 LMB65545 LCF65545 KSJ65545 KIN65545 JYR65545 JOV65545 JEZ65545 IVD65545 ILH65545 IBL65545 HRP65545 HHT65545 GXX65545 GOB65545 GEF65545 FUJ65545 FKN65545 FAR65545 EQV65545 EGZ65545 DXD65545 DNH65545 DDL65545 CTP65545 CJT65545 BZX65545 BQB65545 BGF65545 AWJ65545 AMN65545 ACR65545 SV65545 IZ65545 E65545 WVL8 WLP8 WBT8 VRX8 VIB8 UYF8 UOJ8 UEN8 TUR8 TKV8 TAZ8 SRD8 SHH8 RXL8 RNP8 RDT8 QTX8 QKB8 QAF8 PQJ8 PGN8 OWR8 OMV8 OCZ8 NTD8 NJH8 MZL8 MPP8 MFT8 LVX8 LMB8 LCF8 KSJ8 KIN8 JYR8 JOV8 JEZ8 IVD8 ILH8 IBL8 HRP8 HHT8 GXX8 GOB8 GEF8 FUJ8 FKN8 FAR8 EQV8 EGZ8 DXD8 DNH8 DDL8 CTP8 CJT8 BZX8 BQB8 BGF8 AWJ8 AMN8 ACR8 SV8 IZ8 E8 WVL983071 WLP983071 WBT983071 VRX983071 VIB983071 UYF983071 UOJ983071 UEN983071 TUR983071 TKV983071 TAZ983071 SRD983071 SHH983071 RXL983071 RNP983071 RDT983071 QTX983071 QKB983071 QAF983071 PQJ983071 PGN983071 OWR983071 OMV983071 OCZ983071 NTD983071 NJH983071 MZL983071 MPP983071 MFT983071 LVX983071 LMB983071 LCF983071 KSJ983071 KIN983071 JYR983071 JOV983071 JEZ983071 IVD983071 ILH983071 IBL983071 HRP983071 HHT983071 GXX983071 GOB983071 GEF983071 FUJ983071 FKN983071 FAR983071 EQV983071 EGZ983071 DXD983071 DNH983071 DDL983071 CTP983071 CJT983071 BZX983071 BQB983071 BGF983071 AWJ983071 AMN983071 ACR983071 SV983071 IZ983071 E983071 WVL917535 WLP917535 WBT917535 VRX917535 VIB917535 UYF917535 UOJ917535 UEN917535 TUR917535 TKV917535 TAZ917535 SRD917535 SHH917535 RXL917535 RNP917535 RDT917535 QTX917535 QKB917535 QAF917535 PQJ917535 PGN917535 OWR917535 OMV917535 OCZ917535 NTD917535 NJH917535 MZL917535 MPP917535 MFT917535 LVX917535 LMB917535 LCF917535 KSJ917535 KIN917535 JYR917535 JOV917535 JEZ917535 IVD917535 ILH917535 IBL917535 HRP917535 HHT917535 GXX917535 GOB917535 GEF917535 FUJ917535 FKN917535 FAR917535 EQV917535 EGZ917535 DXD917535 DNH917535 DDL917535 CTP917535 CJT917535 BZX917535 BQB917535 BGF917535 AWJ917535 AMN917535 ACR917535 SV917535 IZ917535 E917535 WVL851999 WLP851999 WBT851999 VRX851999 VIB851999 UYF851999 UOJ851999 UEN851999 TUR851999 TKV851999 TAZ851999 SRD851999 SHH851999 RXL851999 RNP851999 RDT851999 QTX851999 QKB851999 QAF851999 PQJ851999 PGN851999 OWR851999 OMV851999 OCZ851999 NTD851999 NJH851999 MZL851999 MPP851999 MFT851999 LVX851999 LMB851999 LCF851999 KSJ851999 KIN851999 JYR851999 JOV851999 JEZ851999 IVD851999 ILH851999 IBL851999 HRP851999 HHT851999 GXX851999 GOB851999 GEF851999 FUJ851999 FKN851999 FAR851999 EQV851999 EGZ851999 DXD851999 DNH851999 DDL851999 CTP851999 CJT851999 BZX851999 BQB851999 BGF851999 AWJ851999 AMN851999 ACR851999 SV851999 IZ851999 E851999 WVL786463 WLP786463 WBT786463 VRX786463 VIB786463 UYF786463 UOJ786463 UEN786463 TUR786463 TKV786463 TAZ786463 SRD786463 SHH786463 RXL786463 RNP786463 RDT786463 QTX786463 QKB786463 QAF786463 PQJ786463 PGN786463 OWR786463 OMV786463 OCZ786463 NTD786463 NJH786463 MZL786463 MPP786463 MFT786463 LVX786463 LMB786463 LCF786463 KSJ786463 KIN786463 JYR786463 JOV786463 JEZ786463 IVD786463 ILH786463 IBL786463 HRP786463 HHT786463 GXX786463 GOB786463 GEF786463 FUJ786463 FKN786463 FAR786463 EQV786463 EGZ786463 DXD786463 DNH786463 DDL786463 CTP786463 CJT786463 BZX786463 BQB786463 BGF786463 AWJ786463 AMN786463 ACR786463 SV786463 IZ786463 E786463 WVL720927 WLP720927 WBT720927 VRX720927 VIB720927 UYF720927 UOJ720927 UEN720927 TUR720927 TKV720927 TAZ720927 SRD720927 SHH720927 RXL720927 RNP720927 RDT720927 QTX720927 QKB720927 QAF720927 PQJ720927 PGN720927 OWR720927 OMV720927 OCZ720927 NTD720927 NJH720927 MZL720927 MPP720927 MFT720927 LVX720927 LMB720927 LCF720927 KSJ720927 KIN720927 JYR720927 JOV720927 JEZ720927 IVD720927 ILH720927 IBL720927 HRP720927 HHT720927 GXX720927 GOB720927 GEF720927 FUJ720927 FKN720927 FAR720927 EQV720927 EGZ720927 DXD720927 DNH720927 DDL720927 CTP720927 CJT720927 BZX720927 BQB720927 BGF720927 AWJ720927 AMN720927 ACR720927 SV720927 IZ720927 E720927 WVL655391 WLP655391 WBT655391 VRX655391 VIB655391 UYF655391 UOJ655391 UEN655391 TUR655391 TKV655391 TAZ655391 SRD655391 SHH655391 RXL655391 RNP655391 RDT655391 QTX655391 QKB655391 QAF655391 PQJ655391 PGN655391 OWR655391 OMV655391 OCZ655391 NTD655391 NJH655391 MZL655391 MPP655391 MFT655391 LVX655391 LMB655391 LCF655391 KSJ655391 KIN655391 JYR655391 JOV655391 JEZ655391 IVD655391 ILH655391 IBL655391 HRP655391 HHT655391 GXX655391 GOB655391 GEF655391 FUJ655391 FKN655391 FAR655391 EQV655391 EGZ655391 DXD655391 DNH655391 DDL655391 CTP655391 CJT655391 BZX655391 BQB655391 BGF655391 AWJ655391 AMN655391 ACR655391 SV655391 IZ655391 E655391 WVL589855 WLP589855 WBT589855 VRX589855 VIB589855 UYF589855 UOJ589855 UEN589855 TUR589855 TKV589855 TAZ589855 SRD589855 SHH589855 RXL589855 RNP589855 RDT589855 QTX589855 QKB589855 QAF589855 PQJ589855 PGN589855 OWR589855 OMV589855 OCZ589855 NTD589855 NJH589855 MZL589855 MPP589855 MFT589855 LVX589855 LMB589855 LCF589855 KSJ589855 KIN589855 JYR589855 JOV589855 JEZ589855 IVD589855 ILH589855 IBL589855 HRP589855 HHT589855 GXX589855 GOB589855 GEF589855 FUJ589855 FKN589855 FAR589855 EQV589855 EGZ589855 DXD589855 DNH589855 DDL589855 CTP589855 CJT589855 BZX589855 BQB589855 BGF589855 AWJ589855 AMN589855 ACR589855 SV589855 IZ589855 E589855 WVL524319 WLP524319 WBT524319 VRX524319 VIB524319 UYF524319 UOJ524319 UEN524319 TUR524319 TKV524319 TAZ524319 SRD524319 SHH524319 RXL524319 RNP524319 RDT524319 QTX524319 QKB524319 QAF524319 PQJ524319 PGN524319 OWR524319 OMV524319 OCZ524319 NTD524319 NJH524319 MZL524319 MPP524319 MFT524319 LVX524319 LMB524319 LCF524319 KSJ524319 KIN524319 JYR524319 JOV524319 JEZ524319 IVD524319 ILH524319 IBL524319 HRP524319 HHT524319 GXX524319 GOB524319 GEF524319 FUJ524319 FKN524319 FAR524319 EQV524319 EGZ524319 DXD524319 DNH524319 DDL524319 CTP524319 CJT524319 BZX524319 BQB524319 BGF524319 AWJ524319 AMN524319 ACR524319 SV524319 IZ524319 E524319 WVL458783 WLP458783 WBT458783 VRX458783 VIB458783 UYF458783 UOJ458783 UEN458783 TUR458783 TKV458783 TAZ458783 SRD458783 SHH458783 RXL458783 RNP458783 RDT458783 QTX458783 QKB458783 QAF458783 PQJ458783 PGN458783 OWR458783 OMV458783 OCZ458783 NTD458783 NJH458783 MZL458783 MPP458783 MFT458783 LVX458783 LMB458783 LCF458783 KSJ458783 KIN458783 JYR458783 JOV458783 JEZ458783 IVD458783 ILH458783 IBL458783 HRP458783 HHT458783 GXX458783 GOB458783 GEF458783 FUJ458783 FKN458783 FAR458783 EQV458783 EGZ458783 DXD458783 DNH458783 DDL458783 CTP458783 CJT458783 BZX458783 BQB458783 BGF458783 AWJ458783 AMN458783 ACR458783 SV458783 IZ458783 E458783 WVL393247 WLP393247 WBT393247 VRX393247 VIB393247 UYF393247 UOJ393247 UEN393247 TUR393247 TKV393247 TAZ393247 SRD393247 SHH393247 RXL393247 RNP393247 RDT393247 QTX393247 QKB393247 QAF393247 PQJ393247 PGN393247 OWR393247 OMV393247 OCZ393247 NTD393247 NJH393247 MZL393247 MPP393247 MFT393247 LVX393247 LMB393247 LCF393247 KSJ393247 KIN393247 JYR393247 JOV393247 JEZ393247 IVD393247 ILH393247 IBL393247 HRP393247 HHT393247 GXX393247 GOB393247 GEF393247 FUJ393247 FKN393247 FAR393247 EQV393247 EGZ393247 DXD393247 DNH393247 DDL393247 CTP393247 CJT393247 BZX393247 BQB393247 BGF393247 AWJ393247 AMN393247 ACR393247 SV393247 IZ393247 E393247 WVL327711 WLP327711 WBT327711 VRX327711 VIB327711 UYF327711 UOJ327711 UEN327711 TUR327711 TKV327711 TAZ327711 SRD327711 SHH327711 RXL327711 RNP327711 RDT327711 QTX327711 QKB327711 QAF327711 PQJ327711 PGN327711 OWR327711 OMV327711 OCZ327711 NTD327711 NJH327711 MZL327711 MPP327711 MFT327711 LVX327711 LMB327711 LCF327711 KSJ327711 KIN327711 JYR327711 JOV327711 JEZ327711 IVD327711 ILH327711 IBL327711 HRP327711 HHT327711 GXX327711 GOB327711 GEF327711 FUJ327711 FKN327711 FAR327711 EQV327711 EGZ327711 DXD327711 DNH327711 DDL327711 CTP327711 CJT327711 BZX327711 BQB327711 BGF327711 AWJ327711 AMN327711 ACR327711 SV327711 IZ327711 E327711 WVL262175 WLP262175 WBT262175 VRX262175 VIB262175 UYF262175 UOJ262175 UEN262175 TUR262175 TKV262175 TAZ262175 SRD262175 SHH262175 RXL262175 RNP262175 RDT262175 QTX262175 QKB262175 QAF262175 PQJ262175 PGN262175 OWR262175 OMV262175 OCZ262175 NTD262175 NJH262175 MZL262175 MPP262175 MFT262175 LVX262175 LMB262175 LCF262175 KSJ262175 KIN262175 JYR262175 JOV262175 JEZ262175 IVD262175 ILH262175 IBL262175 HRP262175 HHT262175 GXX262175 GOB262175 GEF262175 FUJ262175 FKN262175 FAR262175 EQV262175 EGZ262175 DXD262175 DNH262175 DDL262175 CTP262175 CJT262175 BZX262175 BQB262175 BGF262175 AWJ262175 AMN262175 ACR262175 SV262175 IZ262175 E262175 WVL196639 WLP196639 WBT196639 VRX196639 VIB196639 UYF196639 UOJ196639 UEN196639 TUR196639 TKV196639 TAZ196639 SRD196639 SHH196639 RXL196639 RNP196639 RDT196639 QTX196639 QKB196639 QAF196639 PQJ196639 PGN196639 OWR196639 OMV196639 OCZ196639 NTD196639 NJH196639 MZL196639 MPP196639 MFT196639 LVX196639 LMB196639 LCF196639 KSJ196639 KIN196639 JYR196639 JOV196639 JEZ196639 IVD196639 ILH196639 IBL196639 HRP196639 HHT196639 GXX196639 GOB196639 GEF196639 FUJ196639 FKN196639 FAR196639 EQV196639 EGZ196639 DXD196639 DNH196639 DDL196639 CTP196639 CJT196639 BZX196639 BQB196639 BGF196639 AWJ196639 AMN196639 ACR196639 SV196639 IZ196639 E196639 WVL131103 WLP131103 WBT131103 VRX131103 VIB131103 UYF131103 UOJ131103 UEN131103 TUR131103 TKV131103 TAZ131103 SRD131103 SHH131103 RXL131103 RNP131103 RDT131103 QTX131103 QKB131103 QAF131103 PQJ131103 PGN131103 OWR131103 OMV131103 OCZ131103 NTD131103 NJH131103 MZL131103 MPP131103 MFT131103 LVX131103 LMB131103 LCF131103 KSJ131103 KIN131103 JYR131103 JOV131103 JEZ131103 IVD131103 ILH131103 IBL131103 HRP131103 HHT131103 GXX131103 GOB131103 GEF131103 FUJ131103 FKN131103 FAR131103 EQV131103 EGZ131103 DXD131103 DNH131103 DDL131103 CTP131103 CJT131103 BZX131103 BQB131103 BGF131103 AWJ131103 AMN131103 ACR131103 SV131103 IZ131103 E131103 WVL65567 WLP65567 WBT65567 VRX65567 VIB65567 UYF65567 UOJ65567 UEN65567 TUR65567 TKV65567 TAZ65567 SRD65567 SHH65567 RXL65567 RNP65567 RDT65567 QTX65567 QKB65567 QAF65567 PQJ65567 PGN65567 OWR65567 OMV65567 OCZ65567 NTD65567 NJH65567 MZL65567 MPP65567 MFT65567 LVX65567 LMB65567 LCF65567 KSJ65567 KIN65567 JYR65567 JOV65567 JEZ65567 IVD65567 ILH65567 IBL65567 HRP65567 HHT65567 GXX65567 GOB65567 GEF65567 FUJ65567 FKN65567 FAR65567 EQV65567 EGZ65567 DXD65567 DNH65567 DDL65567 CTP65567 CJT65567 BZX65567 BQB65567 BGF65567 AWJ65567 AMN65567 ACR65567 SV65567 IZ65567 E65567 WVL31 WLP31 WBT31 VRX31 VIB31 UYF31 UOJ31 UEN31 TUR31 TKV31 TAZ31 SRD31 SHH31 RXL31 RNP31 RDT31 QTX31 QKB31 QAF31 PQJ31 PGN31 OWR31 OMV31 OCZ31 NTD31 NJH31 MZL31 MPP31 MFT31 LVX31 LMB31 LCF31 KSJ31 KIN31 JYR31 JOV31 JEZ31 IVD31 ILH31 IBL31 HRP31 HHT31 GXX31 GOB31 GEF31 FUJ31 FKN31 FAR31 EQV31 EGZ31 DXD31 DNH31 DDL31 CTP31 CJT31 BZX31 BQB31 BGF31 AWJ31 AMN31 ACR31 SV31 IZ31" xr:uid="{00000000-0002-0000-0000-000008000000}">
      <formula1>$AI$220:$AI$222</formula1>
    </dataValidation>
    <dataValidation type="list" allowBlank="1" showInputMessage="1" showErrorMessage="1" sqref="F22:G23 WVM983062:WVN983063 WLQ983062:WLR983063 WBU983062:WBV983063 VRY983062:VRZ983063 VIC983062:VID983063 UYG983062:UYH983063 UOK983062:UOL983063 UEO983062:UEP983063 TUS983062:TUT983063 TKW983062:TKX983063 TBA983062:TBB983063 SRE983062:SRF983063 SHI983062:SHJ983063 RXM983062:RXN983063 RNQ983062:RNR983063 RDU983062:RDV983063 QTY983062:QTZ983063 QKC983062:QKD983063 QAG983062:QAH983063 PQK983062:PQL983063 PGO983062:PGP983063 OWS983062:OWT983063 OMW983062:OMX983063 ODA983062:ODB983063 NTE983062:NTF983063 NJI983062:NJJ983063 MZM983062:MZN983063 MPQ983062:MPR983063 MFU983062:MFV983063 LVY983062:LVZ983063 LMC983062:LMD983063 LCG983062:LCH983063 KSK983062:KSL983063 KIO983062:KIP983063 JYS983062:JYT983063 JOW983062:JOX983063 JFA983062:JFB983063 IVE983062:IVF983063 ILI983062:ILJ983063 IBM983062:IBN983063 HRQ983062:HRR983063 HHU983062:HHV983063 GXY983062:GXZ983063 GOC983062:GOD983063 GEG983062:GEH983063 FUK983062:FUL983063 FKO983062:FKP983063 FAS983062:FAT983063 EQW983062:EQX983063 EHA983062:EHB983063 DXE983062:DXF983063 DNI983062:DNJ983063 DDM983062:DDN983063 CTQ983062:CTR983063 CJU983062:CJV983063 BZY983062:BZZ983063 BQC983062:BQD983063 BGG983062:BGH983063 AWK983062:AWL983063 AMO983062:AMP983063 ACS983062:ACT983063 SW983062:SX983063 JA983062:JB983063 F983062:G983063 WVM917526:WVN917527 WLQ917526:WLR917527 WBU917526:WBV917527 VRY917526:VRZ917527 VIC917526:VID917527 UYG917526:UYH917527 UOK917526:UOL917527 UEO917526:UEP917527 TUS917526:TUT917527 TKW917526:TKX917527 TBA917526:TBB917527 SRE917526:SRF917527 SHI917526:SHJ917527 RXM917526:RXN917527 RNQ917526:RNR917527 RDU917526:RDV917527 QTY917526:QTZ917527 QKC917526:QKD917527 QAG917526:QAH917527 PQK917526:PQL917527 PGO917526:PGP917527 OWS917526:OWT917527 OMW917526:OMX917527 ODA917526:ODB917527 NTE917526:NTF917527 NJI917526:NJJ917527 MZM917526:MZN917527 MPQ917526:MPR917527 MFU917526:MFV917527 LVY917526:LVZ917527 LMC917526:LMD917527 LCG917526:LCH917527 KSK917526:KSL917527 KIO917526:KIP917527 JYS917526:JYT917527 JOW917526:JOX917527 JFA917526:JFB917527 IVE917526:IVF917527 ILI917526:ILJ917527 IBM917526:IBN917527 HRQ917526:HRR917527 HHU917526:HHV917527 GXY917526:GXZ917527 GOC917526:GOD917527 GEG917526:GEH917527 FUK917526:FUL917527 FKO917526:FKP917527 FAS917526:FAT917527 EQW917526:EQX917527 EHA917526:EHB917527 DXE917526:DXF917527 DNI917526:DNJ917527 DDM917526:DDN917527 CTQ917526:CTR917527 CJU917526:CJV917527 BZY917526:BZZ917527 BQC917526:BQD917527 BGG917526:BGH917527 AWK917526:AWL917527 AMO917526:AMP917527 ACS917526:ACT917527 SW917526:SX917527 JA917526:JB917527 F917526:G917527 WVM851990:WVN851991 WLQ851990:WLR851991 WBU851990:WBV851991 VRY851990:VRZ851991 VIC851990:VID851991 UYG851990:UYH851991 UOK851990:UOL851991 UEO851990:UEP851991 TUS851990:TUT851991 TKW851990:TKX851991 TBA851990:TBB851991 SRE851990:SRF851991 SHI851990:SHJ851991 RXM851990:RXN851991 RNQ851990:RNR851991 RDU851990:RDV851991 QTY851990:QTZ851991 QKC851990:QKD851991 QAG851990:QAH851991 PQK851990:PQL851991 PGO851990:PGP851991 OWS851990:OWT851991 OMW851990:OMX851991 ODA851990:ODB851991 NTE851990:NTF851991 NJI851990:NJJ851991 MZM851990:MZN851991 MPQ851990:MPR851991 MFU851990:MFV851991 LVY851990:LVZ851991 LMC851990:LMD851991 LCG851990:LCH851991 KSK851990:KSL851991 KIO851990:KIP851991 JYS851990:JYT851991 JOW851990:JOX851991 JFA851990:JFB851991 IVE851990:IVF851991 ILI851990:ILJ851991 IBM851990:IBN851991 HRQ851990:HRR851991 HHU851990:HHV851991 GXY851990:GXZ851991 GOC851990:GOD851991 GEG851990:GEH851991 FUK851990:FUL851991 FKO851990:FKP851991 FAS851990:FAT851991 EQW851990:EQX851991 EHA851990:EHB851991 DXE851990:DXF851991 DNI851990:DNJ851991 DDM851990:DDN851991 CTQ851990:CTR851991 CJU851990:CJV851991 BZY851990:BZZ851991 BQC851990:BQD851991 BGG851990:BGH851991 AWK851990:AWL851991 AMO851990:AMP851991 ACS851990:ACT851991 SW851990:SX851991 JA851990:JB851991 F851990:G851991 WVM786454:WVN786455 WLQ786454:WLR786455 WBU786454:WBV786455 VRY786454:VRZ786455 VIC786454:VID786455 UYG786454:UYH786455 UOK786454:UOL786455 UEO786454:UEP786455 TUS786454:TUT786455 TKW786454:TKX786455 TBA786454:TBB786455 SRE786454:SRF786455 SHI786454:SHJ786455 RXM786454:RXN786455 RNQ786454:RNR786455 RDU786454:RDV786455 QTY786454:QTZ786455 QKC786454:QKD786455 QAG786454:QAH786455 PQK786454:PQL786455 PGO786454:PGP786455 OWS786454:OWT786455 OMW786454:OMX786455 ODA786454:ODB786455 NTE786454:NTF786455 NJI786454:NJJ786455 MZM786454:MZN786455 MPQ786454:MPR786455 MFU786454:MFV786455 LVY786454:LVZ786455 LMC786454:LMD786455 LCG786454:LCH786455 KSK786454:KSL786455 KIO786454:KIP786455 JYS786454:JYT786455 JOW786454:JOX786455 JFA786454:JFB786455 IVE786454:IVF786455 ILI786454:ILJ786455 IBM786454:IBN786455 HRQ786454:HRR786455 HHU786454:HHV786455 GXY786454:GXZ786455 GOC786454:GOD786455 GEG786454:GEH786455 FUK786454:FUL786455 FKO786454:FKP786455 FAS786454:FAT786455 EQW786454:EQX786455 EHA786454:EHB786455 DXE786454:DXF786455 DNI786454:DNJ786455 DDM786454:DDN786455 CTQ786454:CTR786455 CJU786454:CJV786455 BZY786454:BZZ786455 BQC786454:BQD786455 BGG786454:BGH786455 AWK786454:AWL786455 AMO786454:AMP786455 ACS786454:ACT786455 SW786454:SX786455 JA786454:JB786455 F786454:G786455 WVM720918:WVN720919 WLQ720918:WLR720919 WBU720918:WBV720919 VRY720918:VRZ720919 VIC720918:VID720919 UYG720918:UYH720919 UOK720918:UOL720919 UEO720918:UEP720919 TUS720918:TUT720919 TKW720918:TKX720919 TBA720918:TBB720919 SRE720918:SRF720919 SHI720918:SHJ720919 RXM720918:RXN720919 RNQ720918:RNR720919 RDU720918:RDV720919 QTY720918:QTZ720919 QKC720918:QKD720919 QAG720918:QAH720919 PQK720918:PQL720919 PGO720918:PGP720919 OWS720918:OWT720919 OMW720918:OMX720919 ODA720918:ODB720919 NTE720918:NTF720919 NJI720918:NJJ720919 MZM720918:MZN720919 MPQ720918:MPR720919 MFU720918:MFV720919 LVY720918:LVZ720919 LMC720918:LMD720919 LCG720918:LCH720919 KSK720918:KSL720919 KIO720918:KIP720919 JYS720918:JYT720919 JOW720918:JOX720919 JFA720918:JFB720919 IVE720918:IVF720919 ILI720918:ILJ720919 IBM720918:IBN720919 HRQ720918:HRR720919 HHU720918:HHV720919 GXY720918:GXZ720919 GOC720918:GOD720919 GEG720918:GEH720919 FUK720918:FUL720919 FKO720918:FKP720919 FAS720918:FAT720919 EQW720918:EQX720919 EHA720918:EHB720919 DXE720918:DXF720919 DNI720918:DNJ720919 DDM720918:DDN720919 CTQ720918:CTR720919 CJU720918:CJV720919 BZY720918:BZZ720919 BQC720918:BQD720919 BGG720918:BGH720919 AWK720918:AWL720919 AMO720918:AMP720919 ACS720918:ACT720919 SW720918:SX720919 JA720918:JB720919 F720918:G720919 WVM655382:WVN655383 WLQ655382:WLR655383 WBU655382:WBV655383 VRY655382:VRZ655383 VIC655382:VID655383 UYG655382:UYH655383 UOK655382:UOL655383 UEO655382:UEP655383 TUS655382:TUT655383 TKW655382:TKX655383 TBA655382:TBB655383 SRE655382:SRF655383 SHI655382:SHJ655383 RXM655382:RXN655383 RNQ655382:RNR655383 RDU655382:RDV655383 QTY655382:QTZ655383 QKC655382:QKD655383 QAG655382:QAH655383 PQK655382:PQL655383 PGO655382:PGP655383 OWS655382:OWT655383 OMW655382:OMX655383 ODA655382:ODB655383 NTE655382:NTF655383 NJI655382:NJJ655383 MZM655382:MZN655383 MPQ655382:MPR655383 MFU655382:MFV655383 LVY655382:LVZ655383 LMC655382:LMD655383 LCG655382:LCH655383 KSK655382:KSL655383 KIO655382:KIP655383 JYS655382:JYT655383 JOW655382:JOX655383 JFA655382:JFB655383 IVE655382:IVF655383 ILI655382:ILJ655383 IBM655382:IBN655383 HRQ655382:HRR655383 HHU655382:HHV655383 GXY655382:GXZ655383 GOC655382:GOD655383 GEG655382:GEH655383 FUK655382:FUL655383 FKO655382:FKP655383 FAS655382:FAT655383 EQW655382:EQX655383 EHA655382:EHB655383 DXE655382:DXF655383 DNI655382:DNJ655383 DDM655382:DDN655383 CTQ655382:CTR655383 CJU655382:CJV655383 BZY655382:BZZ655383 BQC655382:BQD655383 BGG655382:BGH655383 AWK655382:AWL655383 AMO655382:AMP655383 ACS655382:ACT655383 SW655382:SX655383 JA655382:JB655383 F655382:G655383 WVM589846:WVN589847 WLQ589846:WLR589847 WBU589846:WBV589847 VRY589846:VRZ589847 VIC589846:VID589847 UYG589846:UYH589847 UOK589846:UOL589847 UEO589846:UEP589847 TUS589846:TUT589847 TKW589846:TKX589847 TBA589846:TBB589847 SRE589846:SRF589847 SHI589846:SHJ589847 RXM589846:RXN589847 RNQ589846:RNR589847 RDU589846:RDV589847 QTY589846:QTZ589847 QKC589846:QKD589847 QAG589846:QAH589847 PQK589846:PQL589847 PGO589846:PGP589847 OWS589846:OWT589847 OMW589846:OMX589847 ODA589846:ODB589847 NTE589846:NTF589847 NJI589846:NJJ589847 MZM589846:MZN589847 MPQ589846:MPR589847 MFU589846:MFV589847 LVY589846:LVZ589847 LMC589846:LMD589847 LCG589846:LCH589847 KSK589846:KSL589847 KIO589846:KIP589847 JYS589846:JYT589847 JOW589846:JOX589847 JFA589846:JFB589847 IVE589846:IVF589847 ILI589846:ILJ589847 IBM589846:IBN589847 HRQ589846:HRR589847 HHU589846:HHV589847 GXY589846:GXZ589847 GOC589846:GOD589847 GEG589846:GEH589847 FUK589846:FUL589847 FKO589846:FKP589847 FAS589846:FAT589847 EQW589846:EQX589847 EHA589846:EHB589847 DXE589846:DXF589847 DNI589846:DNJ589847 DDM589846:DDN589847 CTQ589846:CTR589847 CJU589846:CJV589847 BZY589846:BZZ589847 BQC589846:BQD589847 BGG589846:BGH589847 AWK589846:AWL589847 AMO589846:AMP589847 ACS589846:ACT589847 SW589846:SX589847 JA589846:JB589847 F589846:G589847 WVM524310:WVN524311 WLQ524310:WLR524311 WBU524310:WBV524311 VRY524310:VRZ524311 VIC524310:VID524311 UYG524310:UYH524311 UOK524310:UOL524311 UEO524310:UEP524311 TUS524310:TUT524311 TKW524310:TKX524311 TBA524310:TBB524311 SRE524310:SRF524311 SHI524310:SHJ524311 RXM524310:RXN524311 RNQ524310:RNR524311 RDU524310:RDV524311 QTY524310:QTZ524311 QKC524310:QKD524311 QAG524310:QAH524311 PQK524310:PQL524311 PGO524310:PGP524311 OWS524310:OWT524311 OMW524310:OMX524311 ODA524310:ODB524311 NTE524310:NTF524311 NJI524310:NJJ524311 MZM524310:MZN524311 MPQ524310:MPR524311 MFU524310:MFV524311 LVY524310:LVZ524311 LMC524310:LMD524311 LCG524310:LCH524311 KSK524310:KSL524311 KIO524310:KIP524311 JYS524310:JYT524311 JOW524310:JOX524311 JFA524310:JFB524311 IVE524310:IVF524311 ILI524310:ILJ524311 IBM524310:IBN524311 HRQ524310:HRR524311 HHU524310:HHV524311 GXY524310:GXZ524311 GOC524310:GOD524311 GEG524310:GEH524311 FUK524310:FUL524311 FKO524310:FKP524311 FAS524310:FAT524311 EQW524310:EQX524311 EHA524310:EHB524311 DXE524310:DXF524311 DNI524310:DNJ524311 DDM524310:DDN524311 CTQ524310:CTR524311 CJU524310:CJV524311 BZY524310:BZZ524311 BQC524310:BQD524311 BGG524310:BGH524311 AWK524310:AWL524311 AMO524310:AMP524311 ACS524310:ACT524311 SW524310:SX524311 JA524310:JB524311 F524310:G524311 WVM458774:WVN458775 WLQ458774:WLR458775 WBU458774:WBV458775 VRY458774:VRZ458775 VIC458774:VID458775 UYG458774:UYH458775 UOK458774:UOL458775 UEO458774:UEP458775 TUS458774:TUT458775 TKW458774:TKX458775 TBA458774:TBB458775 SRE458774:SRF458775 SHI458774:SHJ458775 RXM458774:RXN458775 RNQ458774:RNR458775 RDU458774:RDV458775 QTY458774:QTZ458775 QKC458774:QKD458775 QAG458774:QAH458775 PQK458774:PQL458775 PGO458774:PGP458775 OWS458774:OWT458775 OMW458774:OMX458775 ODA458774:ODB458775 NTE458774:NTF458775 NJI458774:NJJ458775 MZM458774:MZN458775 MPQ458774:MPR458775 MFU458774:MFV458775 LVY458774:LVZ458775 LMC458774:LMD458775 LCG458774:LCH458775 KSK458774:KSL458775 KIO458774:KIP458775 JYS458774:JYT458775 JOW458774:JOX458775 JFA458774:JFB458775 IVE458774:IVF458775 ILI458774:ILJ458775 IBM458774:IBN458775 HRQ458774:HRR458775 HHU458774:HHV458775 GXY458774:GXZ458775 GOC458774:GOD458775 GEG458774:GEH458775 FUK458774:FUL458775 FKO458774:FKP458775 FAS458774:FAT458775 EQW458774:EQX458775 EHA458774:EHB458775 DXE458774:DXF458775 DNI458774:DNJ458775 DDM458774:DDN458775 CTQ458774:CTR458775 CJU458774:CJV458775 BZY458774:BZZ458775 BQC458774:BQD458775 BGG458774:BGH458775 AWK458774:AWL458775 AMO458774:AMP458775 ACS458774:ACT458775 SW458774:SX458775 JA458774:JB458775 F458774:G458775 WVM393238:WVN393239 WLQ393238:WLR393239 WBU393238:WBV393239 VRY393238:VRZ393239 VIC393238:VID393239 UYG393238:UYH393239 UOK393238:UOL393239 UEO393238:UEP393239 TUS393238:TUT393239 TKW393238:TKX393239 TBA393238:TBB393239 SRE393238:SRF393239 SHI393238:SHJ393239 RXM393238:RXN393239 RNQ393238:RNR393239 RDU393238:RDV393239 QTY393238:QTZ393239 QKC393238:QKD393239 QAG393238:QAH393239 PQK393238:PQL393239 PGO393238:PGP393239 OWS393238:OWT393239 OMW393238:OMX393239 ODA393238:ODB393239 NTE393238:NTF393239 NJI393238:NJJ393239 MZM393238:MZN393239 MPQ393238:MPR393239 MFU393238:MFV393239 LVY393238:LVZ393239 LMC393238:LMD393239 LCG393238:LCH393239 KSK393238:KSL393239 KIO393238:KIP393239 JYS393238:JYT393239 JOW393238:JOX393239 JFA393238:JFB393239 IVE393238:IVF393239 ILI393238:ILJ393239 IBM393238:IBN393239 HRQ393238:HRR393239 HHU393238:HHV393239 GXY393238:GXZ393239 GOC393238:GOD393239 GEG393238:GEH393239 FUK393238:FUL393239 FKO393238:FKP393239 FAS393238:FAT393239 EQW393238:EQX393239 EHA393238:EHB393239 DXE393238:DXF393239 DNI393238:DNJ393239 DDM393238:DDN393239 CTQ393238:CTR393239 CJU393238:CJV393239 BZY393238:BZZ393239 BQC393238:BQD393239 BGG393238:BGH393239 AWK393238:AWL393239 AMO393238:AMP393239 ACS393238:ACT393239 SW393238:SX393239 JA393238:JB393239 F393238:G393239 WVM327702:WVN327703 WLQ327702:WLR327703 WBU327702:WBV327703 VRY327702:VRZ327703 VIC327702:VID327703 UYG327702:UYH327703 UOK327702:UOL327703 UEO327702:UEP327703 TUS327702:TUT327703 TKW327702:TKX327703 TBA327702:TBB327703 SRE327702:SRF327703 SHI327702:SHJ327703 RXM327702:RXN327703 RNQ327702:RNR327703 RDU327702:RDV327703 QTY327702:QTZ327703 QKC327702:QKD327703 QAG327702:QAH327703 PQK327702:PQL327703 PGO327702:PGP327703 OWS327702:OWT327703 OMW327702:OMX327703 ODA327702:ODB327703 NTE327702:NTF327703 NJI327702:NJJ327703 MZM327702:MZN327703 MPQ327702:MPR327703 MFU327702:MFV327703 LVY327702:LVZ327703 LMC327702:LMD327703 LCG327702:LCH327703 KSK327702:KSL327703 KIO327702:KIP327703 JYS327702:JYT327703 JOW327702:JOX327703 JFA327702:JFB327703 IVE327702:IVF327703 ILI327702:ILJ327703 IBM327702:IBN327703 HRQ327702:HRR327703 HHU327702:HHV327703 GXY327702:GXZ327703 GOC327702:GOD327703 GEG327702:GEH327703 FUK327702:FUL327703 FKO327702:FKP327703 FAS327702:FAT327703 EQW327702:EQX327703 EHA327702:EHB327703 DXE327702:DXF327703 DNI327702:DNJ327703 DDM327702:DDN327703 CTQ327702:CTR327703 CJU327702:CJV327703 BZY327702:BZZ327703 BQC327702:BQD327703 BGG327702:BGH327703 AWK327702:AWL327703 AMO327702:AMP327703 ACS327702:ACT327703 SW327702:SX327703 JA327702:JB327703 F327702:G327703 WVM262166:WVN262167 WLQ262166:WLR262167 WBU262166:WBV262167 VRY262166:VRZ262167 VIC262166:VID262167 UYG262166:UYH262167 UOK262166:UOL262167 UEO262166:UEP262167 TUS262166:TUT262167 TKW262166:TKX262167 TBA262166:TBB262167 SRE262166:SRF262167 SHI262166:SHJ262167 RXM262166:RXN262167 RNQ262166:RNR262167 RDU262166:RDV262167 QTY262166:QTZ262167 QKC262166:QKD262167 QAG262166:QAH262167 PQK262166:PQL262167 PGO262166:PGP262167 OWS262166:OWT262167 OMW262166:OMX262167 ODA262166:ODB262167 NTE262166:NTF262167 NJI262166:NJJ262167 MZM262166:MZN262167 MPQ262166:MPR262167 MFU262166:MFV262167 LVY262166:LVZ262167 LMC262166:LMD262167 LCG262166:LCH262167 KSK262166:KSL262167 KIO262166:KIP262167 JYS262166:JYT262167 JOW262166:JOX262167 JFA262166:JFB262167 IVE262166:IVF262167 ILI262166:ILJ262167 IBM262166:IBN262167 HRQ262166:HRR262167 HHU262166:HHV262167 GXY262166:GXZ262167 GOC262166:GOD262167 GEG262166:GEH262167 FUK262166:FUL262167 FKO262166:FKP262167 FAS262166:FAT262167 EQW262166:EQX262167 EHA262166:EHB262167 DXE262166:DXF262167 DNI262166:DNJ262167 DDM262166:DDN262167 CTQ262166:CTR262167 CJU262166:CJV262167 BZY262166:BZZ262167 BQC262166:BQD262167 BGG262166:BGH262167 AWK262166:AWL262167 AMO262166:AMP262167 ACS262166:ACT262167 SW262166:SX262167 JA262166:JB262167 F262166:G262167 WVM196630:WVN196631 WLQ196630:WLR196631 WBU196630:WBV196631 VRY196630:VRZ196631 VIC196630:VID196631 UYG196630:UYH196631 UOK196630:UOL196631 UEO196630:UEP196631 TUS196630:TUT196631 TKW196630:TKX196631 TBA196630:TBB196631 SRE196630:SRF196631 SHI196630:SHJ196631 RXM196630:RXN196631 RNQ196630:RNR196631 RDU196630:RDV196631 QTY196630:QTZ196631 QKC196630:QKD196631 QAG196630:QAH196631 PQK196630:PQL196631 PGO196630:PGP196631 OWS196630:OWT196631 OMW196630:OMX196631 ODA196630:ODB196631 NTE196630:NTF196631 NJI196630:NJJ196631 MZM196630:MZN196631 MPQ196630:MPR196631 MFU196630:MFV196631 LVY196630:LVZ196631 LMC196630:LMD196631 LCG196630:LCH196631 KSK196630:KSL196631 KIO196630:KIP196631 JYS196630:JYT196631 JOW196630:JOX196631 JFA196630:JFB196631 IVE196630:IVF196631 ILI196630:ILJ196631 IBM196630:IBN196631 HRQ196630:HRR196631 HHU196630:HHV196631 GXY196630:GXZ196631 GOC196630:GOD196631 GEG196630:GEH196631 FUK196630:FUL196631 FKO196630:FKP196631 FAS196630:FAT196631 EQW196630:EQX196631 EHA196630:EHB196631 DXE196630:DXF196631 DNI196630:DNJ196631 DDM196630:DDN196631 CTQ196630:CTR196631 CJU196630:CJV196631 BZY196630:BZZ196631 BQC196630:BQD196631 BGG196630:BGH196631 AWK196630:AWL196631 AMO196630:AMP196631 ACS196630:ACT196631 SW196630:SX196631 JA196630:JB196631 F196630:G196631 WVM131094:WVN131095 WLQ131094:WLR131095 WBU131094:WBV131095 VRY131094:VRZ131095 VIC131094:VID131095 UYG131094:UYH131095 UOK131094:UOL131095 UEO131094:UEP131095 TUS131094:TUT131095 TKW131094:TKX131095 TBA131094:TBB131095 SRE131094:SRF131095 SHI131094:SHJ131095 RXM131094:RXN131095 RNQ131094:RNR131095 RDU131094:RDV131095 QTY131094:QTZ131095 QKC131094:QKD131095 QAG131094:QAH131095 PQK131094:PQL131095 PGO131094:PGP131095 OWS131094:OWT131095 OMW131094:OMX131095 ODA131094:ODB131095 NTE131094:NTF131095 NJI131094:NJJ131095 MZM131094:MZN131095 MPQ131094:MPR131095 MFU131094:MFV131095 LVY131094:LVZ131095 LMC131094:LMD131095 LCG131094:LCH131095 KSK131094:KSL131095 KIO131094:KIP131095 JYS131094:JYT131095 JOW131094:JOX131095 JFA131094:JFB131095 IVE131094:IVF131095 ILI131094:ILJ131095 IBM131094:IBN131095 HRQ131094:HRR131095 HHU131094:HHV131095 GXY131094:GXZ131095 GOC131094:GOD131095 GEG131094:GEH131095 FUK131094:FUL131095 FKO131094:FKP131095 FAS131094:FAT131095 EQW131094:EQX131095 EHA131094:EHB131095 DXE131094:DXF131095 DNI131094:DNJ131095 DDM131094:DDN131095 CTQ131094:CTR131095 CJU131094:CJV131095 BZY131094:BZZ131095 BQC131094:BQD131095 BGG131094:BGH131095 AWK131094:AWL131095 AMO131094:AMP131095 ACS131094:ACT131095 SW131094:SX131095 JA131094:JB131095 F131094:G131095 WVM65558:WVN65559 WLQ65558:WLR65559 WBU65558:WBV65559 VRY65558:VRZ65559 VIC65558:VID65559 UYG65558:UYH65559 UOK65558:UOL65559 UEO65558:UEP65559 TUS65558:TUT65559 TKW65558:TKX65559 TBA65558:TBB65559 SRE65558:SRF65559 SHI65558:SHJ65559 RXM65558:RXN65559 RNQ65558:RNR65559 RDU65558:RDV65559 QTY65558:QTZ65559 QKC65558:QKD65559 QAG65558:QAH65559 PQK65558:PQL65559 PGO65558:PGP65559 OWS65558:OWT65559 OMW65558:OMX65559 ODA65558:ODB65559 NTE65558:NTF65559 NJI65558:NJJ65559 MZM65558:MZN65559 MPQ65558:MPR65559 MFU65558:MFV65559 LVY65558:LVZ65559 LMC65558:LMD65559 LCG65558:LCH65559 KSK65558:KSL65559 KIO65558:KIP65559 JYS65558:JYT65559 JOW65558:JOX65559 JFA65558:JFB65559 IVE65558:IVF65559 ILI65558:ILJ65559 IBM65558:IBN65559 HRQ65558:HRR65559 HHU65558:HHV65559 GXY65558:GXZ65559 GOC65558:GOD65559 GEG65558:GEH65559 FUK65558:FUL65559 FKO65558:FKP65559 FAS65558:FAT65559 EQW65558:EQX65559 EHA65558:EHB65559 DXE65558:DXF65559 DNI65558:DNJ65559 DDM65558:DDN65559 CTQ65558:CTR65559 CJU65558:CJV65559 BZY65558:BZZ65559 BQC65558:BQD65559 BGG65558:BGH65559 AWK65558:AWL65559 AMO65558:AMP65559 ACS65558:ACT65559 SW65558:SX65559 JA65558:JB65559 F65558:G65559 WVM22:WVN23 WLQ22:WLR23 WBU22:WBV23 VRY22:VRZ23 VIC22:VID23 UYG22:UYH23 UOK22:UOL23 UEO22:UEP23 TUS22:TUT23 TKW22:TKX23 TBA22:TBB23 SRE22:SRF23 SHI22:SHJ23 RXM22:RXN23 RNQ22:RNR23 RDU22:RDV23 QTY22:QTZ23 QKC22:QKD23 QAG22:QAH23 PQK22:PQL23 PGO22:PGP23 OWS22:OWT23 OMW22:OMX23 ODA22:ODB23 NTE22:NTF23 NJI22:NJJ23 MZM22:MZN23 MPQ22:MPR23 MFU22:MFV23 LVY22:LVZ23 LMC22:LMD23 LCG22:LCH23 KSK22:KSL23 KIO22:KIP23 JYS22:JYT23 JOW22:JOX23 JFA22:JFB23 IVE22:IVF23 ILI22:ILJ23 IBM22:IBN23 HRQ22:HRR23 HHU22:HHV23 GXY22:GXZ23 GOC22:GOD23 GEG22:GEH23 FUK22:FUL23 FKO22:FKP23 FAS22:FAT23 EQW22:EQX23 EHA22:EHB23 DXE22:DXF23 DNI22:DNJ23 DDM22:DDN23 CTQ22:CTR23 CJU22:CJV23 BZY22:BZZ23 BQC22:BQD23 BGG22:BGH23 AWK22:AWL23 AMO22:AMP23 ACS22:ACT23 SW22:SX23 JA22:JB23" xr:uid="{00000000-0002-0000-0000-000009000000}">
      <formula1>$V$116:$V$147</formula1>
    </dataValidation>
    <dataValidation type="list" allowBlank="1" showDropDown="1" showInputMessage="1" showErrorMessage="1" sqref="WVM983064 WLQ983064 WBU983064 VRY983064 VIC983064 UYG983064 UOK983064 UEO983064 TUS983064 TKW983064 TBA983064 SRE983064 SHI983064 RXM983064 RNQ983064 RDU983064 QTY983064 QKC983064 QAG983064 PQK983064 PGO983064 OWS983064 OMW983064 ODA983064 NTE983064 NJI983064 MZM983064 MPQ983064 MFU983064 LVY983064 LMC983064 LCG983064 KSK983064 KIO983064 JYS983064 JOW983064 JFA983064 IVE983064 ILI983064 IBM983064 HRQ983064 HHU983064 GXY983064 GOC983064 GEG983064 FUK983064 FKO983064 FAS983064 EQW983064 EHA983064 DXE983064 DNI983064 DDM983064 CTQ983064 CJU983064 BZY983064 BQC983064 BGG983064 AWK983064 AMO983064 ACS983064 SW983064 JA983064 F983064 WVM917528 WLQ917528 WBU917528 VRY917528 VIC917528 UYG917528 UOK917528 UEO917528 TUS917528 TKW917528 TBA917528 SRE917528 SHI917528 RXM917528 RNQ917528 RDU917528 QTY917528 QKC917528 QAG917528 PQK917528 PGO917528 OWS917528 OMW917528 ODA917528 NTE917528 NJI917528 MZM917528 MPQ917528 MFU917528 LVY917528 LMC917528 LCG917528 KSK917528 KIO917528 JYS917528 JOW917528 JFA917528 IVE917528 ILI917528 IBM917528 HRQ917528 HHU917528 GXY917528 GOC917528 GEG917528 FUK917528 FKO917528 FAS917528 EQW917528 EHA917528 DXE917528 DNI917528 DDM917528 CTQ917528 CJU917528 BZY917528 BQC917528 BGG917528 AWK917528 AMO917528 ACS917528 SW917528 JA917528 F917528 WVM851992 WLQ851992 WBU851992 VRY851992 VIC851992 UYG851992 UOK851992 UEO851992 TUS851992 TKW851992 TBA851992 SRE851992 SHI851992 RXM851992 RNQ851992 RDU851992 QTY851992 QKC851992 QAG851992 PQK851992 PGO851992 OWS851992 OMW851992 ODA851992 NTE851992 NJI851992 MZM851992 MPQ851992 MFU851992 LVY851992 LMC851992 LCG851992 KSK851992 KIO851992 JYS851992 JOW851992 JFA851992 IVE851992 ILI851992 IBM851992 HRQ851992 HHU851992 GXY851992 GOC851992 GEG851992 FUK851992 FKO851992 FAS851992 EQW851992 EHA851992 DXE851992 DNI851992 DDM851992 CTQ851992 CJU851992 BZY851992 BQC851992 BGG851992 AWK851992 AMO851992 ACS851992 SW851992 JA851992 F851992 WVM786456 WLQ786456 WBU786456 VRY786456 VIC786456 UYG786456 UOK786456 UEO786456 TUS786456 TKW786456 TBA786456 SRE786456 SHI786456 RXM786456 RNQ786456 RDU786456 QTY786456 QKC786456 QAG786456 PQK786456 PGO786456 OWS786456 OMW786456 ODA786456 NTE786456 NJI786456 MZM786456 MPQ786456 MFU786456 LVY786456 LMC786456 LCG786456 KSK786456 KIO786456 JYS786456 JOW786456 JFA786456 IVE786456 ILI786456 IBM786456 HRQ786456 HHU786456 GXY786456 GOC786456 GEG786456 FUK786456 FKO786456 FAS786456 EQW786456 EHA786456 DXE786456 DNI786456 DDM786456 CTQ786456 CJU786456 BZY786456 BQC786456 BGG786456 AWK786456 AMO786456 ACS786456 SW786456 JA786456 F786456 WVM720920 WLQ720920 WBU720920 VRY720920 VIC720920 UYG720920 UOK720920 UEO720920 TUS720920 TKW720920 TBA720920 SRE720920 SHI720920 RXM720920 RNQ720920 RDU720920 QTY720920 QKC720920 QAG720920 PQK720920 PGO720920 OWS720920 OMW720920 ODA720920 NTE720920 NJI720920 MZM720920 MPQ720920 MFU720920 LVY720920 LMC720920 LCG720920 KSK720920 KIO720920 JYS720920 JOW720920 JFA720920 IVE720920 ILI720920 IBM720920 HRQ720920 HHU720920 GXY720920 GOC720920 GEG720920 FUK720920 FKO720920 FAS720920 EQW720920 EHA720920 DXE720920 DNI720920 DDM720920 CTQ720920 CJU720920 BZY720920 BQC720920 BGG720920 AWK720920 AMO720920 ACS720920 SW720920 JA720920 F720920 WVM655384 WLQ655384 WBU655384 VRY655384 VIC655384 UYG655384 UOK655384 UEO655384 TUS655384 TKW655384 TBA655384 SRE655384 SHI655384 RXM655384 RNQ655384 RDU655384 QTY655384 QKC655384 QAG655384 PQK655384 PGO655384 OWS655384 OMW655384 ODA655384 NTE655384 NJI655384 MZM655384 MPQ655384 MFU655384 LVY655384 LMC655384 LCG655384 KSK655384 KIO655384 JYS655384 JOW655384 JFA655384 IVE655384 ILI655384 IBM655384 HRQ655384 HHU655384 GXY655384 GOC655384 GEG655384 FUK655384 FKO655384 FAS655384 EQW655384 EHA655384 DXE655384 DNI655384 DDM655384 CTQ655384 CJU655384 BZY655384 BQC655384 BGG655384 AWK655384 AMO655384 ACS655384 SW655384 JA655384 F655384 WVM589848 WLQ589848 WBU589848 VRY589848 VIC589848 UYG589848 UOK589848 UEO589848 TUS589848 TKW589848 TBA589848 SRE589848 SHI589848 RXM589848 RNQ589848 RDU589848 QTY589848 QKC589848 QAG589848 PQK589848 PGO589848 OWS589848 OMW589848 ODA589848 NTE589848 NJI589848 MZM589848 MPQ589848 MFU589848 LVY589848 LMC589848 LCG589848 KSK589848 KIO589848 JYS589848 JOW589848 JFA589848 IVE589848 ILI589848 IBM589848 HRQ589848 HHU589848 GXY589848 GOC589848 GEG589848 FUK589848 FKO589848 FAS589848 EQW589848 EHA589848 DXE589848 DNI589848 DDM589848 CTQ589848 CJU589848 BZY589848 BQC589848 BGG589848 AWK589848 AMO589848 ACS589848 SW589848 JA589848 F589848 WVM524312 WLQ524312 WBU524312 VRY524312 VIC524312 UYG524312 UOK524312 UEO524312 TUS524312 TKW524312 TBA524312 SRE524312 SHI524312 RXM524312 RNQ524312 RDU524312 QTY524312 QKC524312 QAG524312 PQK524312 PGO524312 OWS524312 OMW524312 ODA524312 NTE524312 NJI524312 MZM524312 MPQ524312 MFU524312 LVY524312 LMC524312 LCG524312 KSK524312 KIO524312 JYS524312 JOW524312 JFA524312 IVE524312 ILI524312 IBM524312 HRQ524312 HHU524312 GXY524312 GOC524312 GEG524312 FUK524312 FKO524312 FAS524312 EQW524312 EHA524312 DXE524312 DNI524312 DDM524312 CTQ524312 CJU524312 BZY524312 BQC524312 BGG524312 AWK524312 AMO524312 ACS524312 SW524312 JA524312 F524312 WVM458776 WLQ458776 WBU458776 VRY458776 VIC458776 UYG458776 UOK458776 UEO458776 TUS458776 TKW458776 TBA458776 SRE458776 SHI458776 RXM458776 RNQ458776 RDU458776 QTY458776 QKC458776 QAG458776 PQK458776 PGO458776 OWS458776 OMW458776 ODA458776 NTE458776 NJI458776 MZM458776 MPQ458776 MFU458776 LVY458776 LMC458776 LCG458776 KSK458776 KIO458776 JYS458776 JOW458776 JFA458776 IVE458776 ILI458776 IBM458776 HRQ458776 HHU458776 GXY458776 GOC458776 GEG458776 FUK458776 FKO458776 FAS458776 EQW458776 EHA458776 DXE458776 DNI458776 DDM458776 CTQ458776 CJU458776 BZY458776 BQC458776 BGG458776 AWK458776 AMO458776 ACS458776 SW458776 JA458776 F458776 WVM393240 WLQ393240 WBU393240 VRY393240 VIC393240 UYG393240 UOK393240 UEO393240 TUS393240 TKW393240 TBA393240 SRE393240 SHI393240 RXM393240 RNQ393240 RDU393240 QTY393240 QKC393240 QAG393240 PQK393240 PGO393240 OWS393240 OMW393240 ODA393240 NTE393240 NJI393240 MZM393240 MPQ393240 MFU393240 LVY393240 LMC393240 LCG393240 KSK393240 KIO393240 JYS393240 JOW393240 JFA393240 IVE393240 ILI393240 IBM393240 HRQ393240 HHU393240 GXY393240 GOC393240 GEG393240 FUK393240 FKO393240 FAS393240 EQW393240 EHA393240 DXE393240 DNI393240 DDM393240 CTQ393240 CJU393240 BZY393240 BQC393240 BGG393240 AWK393240 AMO393240 ACS393240 SW393240 JA393240 F393240 WVM327704 WLQ327704 WBU327704 VRY327704 VIC327704 UYG327704 UOK327704 UEO327704 TUS327704 TKW327704 TBA327704 SRE327704 SHI327704 RXM327704 RNQ327704 RDU327704 QTY327704 QKC327704 QAG327704 PQK327704 PGO327704 OWS327704 OMW327704 ODA327704 NTE327704 NJI327704 MZM327704 MPQ327704 MFU327704 LVY327704 LMC327704 LCG327704 KSK327704 KIO327704 JYS327704 JOW327704 JFA327704 IVE327704 ILI327704 IBM327704 HRQ327704 HHU327704 GXY327704 GOC327704 GEG327704 FUK327704 FKO327704 FAS327704 EQW327704 EHA327704 DXE327704 DNI327704 DDM327704 CTQ327704 CJU327704 BZY327704 BQC327704 BGG327704 AWK327704 AMO327704 ACS327704 SW327704 JA327704 F327704 WVM262168 WLQ262168 WBU262168 VRY262168 VIC262168 UYG262168 UOK262168 UEO262168 TUS262168 TKW262168 TBA262168 SRE262168 SHI262168 RXM262168 RNQ262168 RDU262168 QTY262168 QKC262168 QAG262168 PQK262168 PGO262168 OWS262168 OMW262168 ODA262168 NTE262168 NJI262168 MZM262168 MPQ262168 MFU262168 LVY262168 LMC262168 LCG262168 KSK262168 KIO262168 JYS262168 JOW262168 JFA262168 IVE262168 ILI262168 IBM262168 HRQ262168 HHU262168 GXY262168 GOC262168 GEG262168 FUK262168 FKO262168 FAS262168 EQW262168 EHA262168 DXE262168 DNI262168 DDM262168 CTQ262168 CJU262168 BZY262168 BQC262168 BGG262168 AWK262168 AMO262168 ACS262168 SW262168 JA262168 F262168 WVM196632 WLQ196632 WBU196632 VRY196632 VIC196632 UYG196632 UOK196632 UEO196632 TUS196632 TKW196632 TBA196632 SRE196632 SHI196632 RXM196632 RNQ196632 RDU196632 QTY196632 QKC196632 QAG196632 PQK196632 PGO196632 OWS196632 OMW196632 ODA196632 NTE196632 NJI196632 MZM196632 MPQ196632 MFU196632 LVY196632 LMC196632 LCG196632 KSK196632 KIO196632 JYS196632 JOW196632 JFA196632 IVE196632 ILI196632 IBM196632 HRQ196632 HHU196632 GXY196632 GOC196632 GEG196632 FUK196632 FKO196632 FAS196632 EQW196632 EHA196632 DXE196632 DNI196632 DDM196632 CTQ196632 CJU196632 BZY196632 BQC196632 BGG196632 AWK196632 AMO196632 ACS196632 SW196632 JA196632 F196632 WVM131096 WLQ131096 WBU131096 VRY131096 VIC131096 UYG131096 UOK131096 UEO131096 TUS131096 TKW131096 TBA131096 SRE131096 SHI131096 RXM131096 RNQ131096 RDU131096 QTY131096 QKC131096 QAG131096 PQK131096 PGO131096 OWS131096 OMW131096 ODA131096 NTE131096 NJI131096 MZM131096 MPQ131096 MFU131096 LVY131096 LMC131096 LCG131096 KSK131096 KIO131096 JYS131096 JOW131096 JFA131096 IVE131096 ILI131096 IBM131096 HRQ131096 HHU131096 GXY131096 GOC131096 GEG131096 FUK131096 FKO131096 FAS131096 EQW131096 EHA131096 DXE131096 DNI131096 DDM131096 CTQ131096 CJU131096 BZY131096 BQC131096 BGG131096 AWK131096 AMO131096 ACS131096 SW131096 JA131096 F131096 WVM65560 WLQ65560 WBU65560 VRY65560 VIC65560 UYG65560 UOK65560 UEO65560 TUS65560 TKW65560 TBA65560 SRE65560 SHI65560 RXM65560 RNQ65560 RDU65560 QTY65560 QKC65560 QAG65560 PQK65560 PGO65560 OWS65560 OMW65560 ODA65560 NTE65560 NJI65560 MZM65560 MPQ65560 MFU65560 LVY65560 LMC65560 LCG65560 KSK65560 KIO65560 JYS65560 JOW65560 JFA65560 IVE65560 ILI65560 IBM65560 HRQ65560 HHU65560 GXY65560 GOC65560 GEG65560 FUK65560 FKO65560 FAS65560 EQW65560 EHA65560 DXE65560 DNI65560 DDM65560 CTQ65560 CJU65560 BZY65560 BQC65560 BGG65560 AWK65560 AMO65560 ACS65560 SW65560 JA65560 F65560 WVM24 WLQ24 WBU24 VRY24 VIC24 UYG24 UOK24 UEO24 TUS24 TKW24 TBA24 SRE24 SHI24 RXM24 RNQ24 RDU24 QTY24 QKC24 QAG24 PQK24 PGO24 OWS24 OMW24 ODA24 NTE24 NJI24 MZM24 MPQ24 MFU24 LVY24 LMC24 LCG24 KSK24 KIO24 JYS24 JOW24 JFA24 IVE24 ILI24 IBM24 HRQ24 HHU24 GXY24 GOC24 GEG24 FUK24 FKO24 FAS24 EQW24 EHA24 DXE24 DNI24 DDM24 CTQ24 CJU24 BZY24 BQC24 BGG24 AWK24 AMO24 ACS24 SW24 JA24" xr:uid="{00000000-0002-0000-0000-00000A000000}">
      <formula1>$AI$218:$AI$218</formula1>
    </dataValidation>
    <dataValidation allowBlank="1" showDropDown="1" showInputMessage="1" showErrorMessage="1" sqref="O28:Y30 JI28:JI29 TE28:TE29 ADA28:ADA29 AMW28:AMW29 AWS28:AWS29 BGO28:BGO29 BQK28:BQK29 CAG28:CAG29 CKC28:CKC29 CTY28:CTY29 DDU28:DDU29 DNQ28:DNQ29 DXM28:DXM29 EHI28:EHI29 ERE28:ERE29 FBA28:FBA29 FKW28:FKW29 FUS28:FUS29 GEO28:GEO29 GOK28:GOK29 GYG28:GYG29 HIC28:HIC29 HRY28:HRY29 IBU28:IBU29 ILQ28:ILQ29 IVM28:IVM29 JFI28:JFI29 JPE28:JPE29 JZA28:JZA29 KIW28:KIW29 KSS28:KSS29 LCO28:LCO29 LMK28:LMK29 LWG28:LWG29 MGC28:MGC29 MPY28:MPY29 MZU28:MZU29 NJQ28:NJQ29 NTM28:NTM29 ODI28:ODI29 ONE28:ONE29 OXA28:OXA29 PGW28:PGW29 PQS28:PQS29 QAO28:QAO29 QKK28:QKK29 QUG28:QUG29 REC28:REC29 RNY28:RNY29 RXU28:RXU29 SHQ28:SHQ29 SRM28:SRM29 TBI28:TBI29 TLE28:TLE29 TVA28:TVA29 UEW28:UEW29 UOS28:UOS29 UYO28:UYO29 VIK28:VIK29 VSG28:VSG29 WCC28:WCC29 WLY28:WLY29 WVU28:WVU29 M65564:M65565 JI65564:JI65565 TE65564:TE65565 ADA65564:ADA65565 AMW65564:AMW65565 AWS65564:AWS65565 BGO65564:BGO65565 BQK65564:BQK65565 CAG65564:CAG65565 CKC65564:CKC65565 CTY65564:CTY65565 DDU65564:DDU65565 DNQ65564:DNQ65565 DXM65564:DXM65565 EHI65564:EHI65565 ERE65564:ERE65565 FBA65564:FBA65565 FKW65564:FKW65565 FUS65564:FUS65565 GEO65564:GEO65565 GOK65564:GOK65565 GYG65564:GYG65565 HIC65564:HIC65565 HRY65564:HRY65565 IBU65564:IBU65565 ILQ65564:ILQ65565 IVM65564:IVM65565 JFI65564:JFI65565 JPE65564:JPE65565 JZA65564:JZA65565 KIW65564:KIW65565 KSS65564:KSS65565 LCO65564:LCO65565 LMK65564:LMK65565 LWG65564:LWG65565 MGC65564:MGC65565 MPY65564:MPY65565 MZU65564:MZU65565 NJQ65564:NJQ65565 NTM65564:NTM65565 ODI65564:ODI65565 ONE65564:ONE65565 OXA65564:OXA65565 PGW65564:PGW65565 PQS65564:PQS65565 QAO65564:QAO65565 QKK65564:QKK65565 QUG65564:QUG65565 REC65564:REC65565 RNY65564:RNY65565 RXU65564:RXU65565 SHQ65564:SHQ65565 SRM65564:SRM65565 TBI65564:TBI65565 TLE65564:TLE65565 TVA65564:TVA65565 UEW65564:UEW65565 UOS65564:UOS65565 UYO65564:UYO65565 VIK65564:VIK65565 VSG65564:VSG65565 WCC65564:WCC65565 WLY65564:WLY65565 WVU65564:WVU65565 M131100:M131101 JI131100:JI131101 TE131100:TE131101 ADA131100:ADA131101 AMW131100:AMW131101 AWS131100:AWS131101 BGO131100:BGO131101 BQK131100:BQK131101 CAG131100:CAG131101 CKC131100:CKC131101 CTY131100:CTY131101 DDU131100:DDU131101 DNQ131100:DNQ131101 DXM131100:DXM131101 EHI131100:EHI131101 ERE131100:ERE131101 FBA131100:FBA131101 FKW131100:FKW131101 FUS131100:FUS131101 GEO131100:GEO131101 GOK131100:GOK131101 GYG131100:GYG131101 HIC131100:HIC131101 HRY131100:HRY131101 IBU131100:IBU131101 ILQ131100:ILQ131101 IVM131100:IVM131101 JFI131100:JFI131101 JPE131100:JPE131101 JZA131100:JZA131101 KIW131100:KIW131101 KSS131100:KSS131101 LCO131100:LCO131101 LMK131100:LMK131101 LWG131100:LWG131101 MGC131100:MGC131101 MPY131100:MPY131101 MZU131100:MZU131101 NJQ131100:NJQ131101 NTM131100:NTM131101 ODI131100:ODI131101 ONE131100:ONE131101 OXA131100:OXA131101 PGW131100:PGW131101 PQS131100:PQS131101 QAO131100:QAO131101 QKK131100:QKK131101 QUG131100:QUG131101 REC131100:REC131101 RNY131100:RNY131101 RXU131100:RXU131101 SHQ131100:SHQ131101 SRM131100:SRM131101 TBI131100:TBI131101 TLE131100:TLE131101 TVA131100:TVA131101 UEW131100:UEW131101 UOS131100:UOS131101 UYO131100:UYO131101 VIK131100:VIK131101 VSG131100:VSG131101 WCC131100:WCC131101 WLY131100:WLY131101 WVU131100:WVU131101 M196636:M196637 JI196636:JI196637 TE196636:TE196637 ADA196636:ADA196637 AMW196636:AMW196637 AWS196636:AWS196637 BGO196636:BGO196637 BQK196636:BQK196637 CAG196636:CAG196637 CKC196636:CKC196637 CTY196636:CTY196637 DDU196636:DDU196637 DNQ196636:DNQ196637 DXM196636:DXM196637 EHI196636:EHI196637 ERE196636:ERE196637 FBA196636:FBA196637 FKW196636:FKW196637 FUS196636:FUS196637 GEO196636:GEO196637 GOK196636:GOK196637 GYG196636:GYG196637 HIC196636:HIC196637 HRY196636:HRY196637 IBU196636:IBU196637 ILQ196636:ILQ196637 IVM196636:IVM196637 JFI196636:JFI196637 JPE196636:JPE196637 JZA196636:JZA196637 KIW196636:KIW196637 KSS196636:KSS196637 LCO196636:LCO196637 LMK196636:LMK196637 LWG196636:LWG196637 MGC196636:MGC196637 MPY196636:MPY196637 MZU196636:MZU196637 NJQ196636:NJQ196637 NTM196636:NTM196637 ODI196636:ODI196637 ONE196636:ONE196637 OXA196636:OXA196637 PGW196636:PGW196637 PQS196636:PQS196637 QAO196636:QAO196637 QKK196636:QKK196637 QUG196636:QUG196637 REC196636:REC196637 RNY196636:RNY196637 RXU196636:RXU196637 SHQ196636:SHQ196637 SRM196636:SRM196637 TBI196636:TBI196637 TLE196636:TLE196637 TVA196636:TVA196637 UEW196636:UEW196637 UOS196636:UOS196637 UYO196636:UYO196637 VIK196636:VIK196637 VSG196636:VSG196637 WCC196636:WCC196637 WLY196636:WLY196637 WVU196636:WVU196637 M262172:M262173 JI262172:JI262173 TE262172:TE262173 ADA262172:ADA262173 AMW262172:AMW262173 AWS262172:AWS262173 BGO262172:BGO262173 BQK262172:BQK262173 CAG262172:CAG262173 CKC262172:CKC262173 CTY262172:CTY262173 DDU262172:DDU262173 DNQ262172:DNQ262173 DXM262172:DXM262173 EHI262172:EHI262173 ERE262172:ERE262173 FBA262172:FBA262173 FKW262172:FKW262173 FUS262172:FUS262173 GEO262172:GEO262173 GOK262172:GOK262173 GYG262172:GYG262173 HIC262172:HIC262173 HRY262172:HRY262173 IBU262172:IBU262173 ILQ262172:ILQ262173 IVM262172:IVM262173 JFI262172:JFI262173 JPE262172:JPE262173 JZA262172:JZA262173 KIW262172:KIW262173 KSS262172:KSS262173 LCO262172:LCO262173 LMK262172:LMK262173 LWG262172:LWG262173 MGC262172:MGC262173 MPY262172:MPY262173 MZU262172:MZU262173 NJQ262172:NJQ262173 NTM262172:NTM262173 ODI262172:ODI262173 ONE262172:ONE262173 OXA262172:OXA262173 PGW262172:PGW262173 PQS262172:PQS262173 QAO262172:QAO262173 QKK262172:QKK262173 QUG262172:QUG262173 REC262172:REC262173 RNY262172:RNY262173 RXU262172:RXU262173 SHQ262172:SHQ262173 SRM262172:SRM262173 TBI262172:TBI262173 TLE262172:TLE262173 TVA262172:TVA262173 UEW262172:UEW262173 UOS262172:UOS262173 UYO262172:UYO262173 VIK262172:VIK262173 VSG262172:VSG262173 WCC262172:WCC262173 WLY262172:WLY262173 WVU262172:WVU262173 M327708:M327709 JI327708:JI327709 TE327708:TE327709 ADA327708:ADA327709 AMW327708:AMW327709 AWS327708:AWS327709 BGO327708:BGO327709 BQK327708:BQK327709 CAG327708:CAG327709 CKC327708:CKC327709 CTY327708:CTY327709 DDU327708:DDU327709 DNQ327708:DNQ327709 DXM327708:DXM327709 EHI327708:EHI327709 ERE327708:ERE327709 FBA327708:FBA327709 FKW327708:FKW327709 FUS327708:FUS327709 GEO327708:GEO327709 GOK327708:GOK327709 GYG327708:GYG327709 HIC327708:HIC327709 HRY327708:HRY327709 IBU327708:IBU327709 ILQ327708:ILQ327709 IVM327708:IVM327709 JFI327708:JFI327709 JPE327708:JPE327709 JZA327708:JZA327709 KIW327708:KIW327709 KSS327708:KSS327709 LCO327708:LCO327709 LMK327708:LMK327709 LWG327708:LWG327709 MGC327708:MGC327709 MPY327708:MPY327709 MZU327708:MZU327709 NJQ327708:NJQ327709 NTM327708:NTM327709 ODI327708:ODI327709 ONE327708:ONE327709 OXA327708:OXA327709 PGW327708:PGW327709 PQS327708:PQS327709 QAO327708:QAO327709 QKK327708:QKK327709 QUG327708:QUG327709 REC327708:REC327709 RNY327708:RNY327709 RXU327708:RXU327709 SHQ327708:SHQ327709 SRM327708:SRM327709 TBI327708:TBI327709 TLE327708:TLE327709 TVA327708:TVA327709 UEW327708:UEW327709 UOS327708:UOS327709 UYO327708:UYO327709 VIK327708:VIK327709 VSG327708:VSG327709 WCC327708:WCC327709 WLY327708:WLY327709 WVU327708:WVU327709 M393244:M393245 JI393244:JI393245 TE393244:TE393245 ADA393244:ADA393245 AMW393244:AMW393245 AWS393244:AWS393245 BGO393244:BGO393245 BQK393244:BQK393245 CAG393244:CAG393245 CKC393244:CKC393245 CTY393244:CTY393245 DDU393244:DDU393245 DNQ393244:DNQ393245 DXM393244:DXM393245 EHI393244:EHI393245 ERE393244:ERE393245 FBA393244:FBA393245 FKW393244:FKW393245 FUS393244:FUS393245 GEO393244:GEO393245 GOK393244:GOK393245 GYG393244:GYG393245 HIC393244:HIC393245 HRY393244:HRY393245 IBU393244:IBU393245 ILQ393244:ILQ393245 IVM393244:IVM393245 JFI393244:JFI393245 JPE393244:JPE393245 JZA393244:JZA393245 KIW393244:KIW393245 KSS393244:KSS393245 LCO393244:LCO393245 LMK393244:LMK393245 LWG393244:LWG393245 MGC393244:MGC393245 MPY393244:MPY393245 MZU393244:MZU393245 NJQ393244:NJQ393245 NTM393244:NTM393245 ODI393244:ODI393245 ONE393244:ONE393245 OXA393244:OXA393245 PGW393244:PGW393245 PQS393244:PQS393245 QAO393244:QAO393245 QKK393244:QKK393245 QUG393244:QUG393245 REC393244:REC393245 RNY393244:RNY393245 RXU393244:RXU393245 SHQ393244:SHQ393245 SRM393244:SRM393245 TBI393244:TBI393245 TLE393244:TLE393245 TVA393244:TVA393245 UEW393244:UEW393245 UOS393244:UOS393245 UYO393244:UYO393245 VIK393244:VIK393245 VSG393244:VSG393245 WCC393244:WCC393245 WLY393244:WLY393245 WVU393244:WVU393245 M458780:M458781 JI458780:JI458781 TE458780:TE458781 ADA458780:ADA458781 AMW458780:AMW458781 AWS458780:AWS458781 BGO458780:BGO458781 BQK458780:BQK458781 CAG458780:CAG458781 CKC458780:CKC458781 CTY458780:CTY458781 DDU458780:DDU458781 DNQ458780:DNQ458781 DXM458780:DXM458781 EHI458780:EHI458781 ERE458780:ERE458781 FBA458780:FBA458781 FKW458780:FKW458781 FUS458780:FUS458781 GEO458780:GEO458781 GOK458780:GOK458781 GYG458780:GYG458781 HIC458780:HIC458781 HRY458780:HRY458781 IBU458780:IBU458781 ILQ458780:ILQ458781 IVM458780:IVM458781 JFI458780:JFI458781 JPE458780:JPE458781 JZA458780:JZA458781 KIW458780:KIW458781 KSS458780:KSS458781 LCO458780:LCO458781 LMK458780:LMK458781 LWG458780:LWG458781 MGC458780:MGC458781 MPY458780:MPY458781 MZU458780:MZU458781 NJQ458780:NJQ458781 NTM458780:NTM458781 ODI458780:ODI458781 ONE458780:ONE458781 OXA458780:OXA458781 PGW458780:PGW458781 PQS458780:PQS458781 QAO458780:QAO458781 QKK458780:QKK458781 QUG458780:QUG458781 REC458780:REC458781 RNY458780:RNY458781 RXU458780:RXU458781 SHQ458780:SHQ458781 SRM458780:SRM458781 TBI458780:TBI458781 TLE458780:TLE458781 TVA458780:TVA458781 UEW458780:UEW458781 UOS458780:UOS458781 UYO458780:UYO458781 VIK458780:VIK458781 VSG458780:VSG458781 WCC458780:WCC458781 WLY458780:WLY458781 WVU458780:WVU458781 M524316:M524317 JI524316:JI524317 TE524316:TE524317 ADA524316:ADA524317 AMW524316:AMW524317 AWS524316:AWS524317 BGO524316:BGO524317 BQK524316:BQK524317 CAG524316:CAG524317 CKC524316:CKC524317 CTY524316:CTY524317 DDU524316:DDU524317 DNQ524316:DNQ524317 DXM524316:DXM524317 EHI524316:EHI524317 ERE524316:ERE524317 FBA524316:FBA524317 FKW524316:FKW524317 FUS524316:FUS524317 GEO524316:GEO524317 GOK524316:GOK524317 GYG524316:GYG524317 HIC524316:HIC524317 HRY524316:HRY524317 IBU524316:IBU524317 ILQ524316:ILQ524317 IVM524316:IVM524317 JFI524316:JFI524317 JPE524316:JPE524317 JZA524316:JZA524317 KIW524316:KIW524317 KSS524316:KSS524317 LCO524316:LCO524317 LMK524316:LMK524317 LWG524316:LWG524317 MGC524316:MGC524317 MPY524316:MPY524317 MZU524316:MZU524317 NJQ524316:NJQ524317 NTM524316:NTM524317 ODI524316:ODI524317 ONE524316:ONE524317 OXA524316:OXA524317 PGW524316:PGW524317 PQS524316:PQS524317 QAO524316:QAO524317 QKK524316:QKK524317 QUG524316:QUG524317 REC524316:REC524317 RNY524316:RNY524317 RXU524316:RXU524317 SHQ524316:SHQ524317 SRM524316:SRM524317 TBI524316:TBI524317 TLE524316:TLE524317 TVA524316:TVA524317 UEW524316:UEW524317 UOS524316:UOS524317 UYO524316:UYO524317 VIK524316:VIK524317 VSG524316:VSG524317 WCC524316:WCC524317 WLY524316:WLY524317 WVU524316:WVU524317 M589852:M589853 JI589852:JI589853 TE589852:TE589853 ADA589852:ADA589853 AMW589852:AMW589853 AWS589852:AWS589853 BGO589852:BGO589853 BQK589852:BQK589853 CAG589852:CAG589853 CKC589852:CKC589853 CTY589852:CTY589853 DDU589852:DDU589853 DNQ589852:DNQ589853 DXM589852:DXM589853 EHI589852:EHI589853 ERE589852:ERE589853 FBA589852:FBA589853 FKW589852:FKW589853 FUS589852:FUS589853 GEO589852:GEO589853 GOK589852:GOK589853 GYG589852:GYG589853 HIC589852:HIC589853 HRY589852:HRY589853 IBU589852:IBU589853 ILQ589852:ILQ589853 IVM589852:IVM589853 JFI589852:JFI589853 JPE589852:JPE589853 JZA589852:JZA589853 KIW589852:KIW589853 KSS589852:KSS589853 LCO589852:LCO589853 LMK589852:LMK589853 LWG589852:LWG589853 MGC589852:MGC589853 MPY589852:MPY589853 MZU589852:MZU589853 NJQ589852:NJQ589853 NTM589852:NTM589853 ODI589852:ODI589853 ONE589852:ONE589853 OXA589852:OXA589853 PGW589852:PGW589853 PQS589852:PQS589853 QAO589852:QAO589853 QKK589852:QKK589853 QUG589852:QUG589853 REC589852:REC589853 RNY589852:RNY589853 RXU589852:RXU589853 SHQ589852:SHQ589853 SRM589852:SRM589853 TBI589852:TBI589853 TLE589852:TLE589853 TVA589852:TVA589853 UEW589852:UEW589853 UOS589852:UOS589853 UYO589852:UYO589853 VIK589852:VIK589853 VSG589852:VSG589853 WCC589852:WCC589853 WLY589852:WLY589853 WVU589852:WVU589853 M655388:M655389 JI655388:JI655389 TE655388:TE655389 ADA655388:ADA655389 AMW655388:AMW655389 AWS655388:AWS655389 BGO655388:BGO655389 BQK655388:BQK655389 CAG655388:CAG655389 CKC655388:CKC655389 CTY655388:CTY655389 DDU655388:DDU655389 DNQ655388:DNQ655389 DXM655388:DXM655389 EHI655388:EHI655389 ERE655388:ERE655389 FBA655388:FBA655389 FKW655388:FKW655389 FUS655388:FUS655389 GEO655388:GEO655389 GOK655388:GOK655389 GYG655388:GYG655389 HIC655388:HIC655389 HRY655388:HRY655389 IBU655388:IBU655389 ILQ655388:ILQ655389 IVM655388:IVM655389 JFI655388:JFI655389 JPE655388:JPE655389 JZA655388:JZA655389 KIW655388:KIW655389 KSS655388:KSS655389 LCO655388:LCO655389 LMK655388:LMK655389 LWG655388:LWG655389 MGC655388:MGC655389 MPY655388:MPY655389 MZU655388:MZU655389 NJQ655388:NJQ655389 NTM655388:NTM655389 ODI655388:ODI655389 ONE655388:ONE655389 OXA655388:OXA655389 PGW655388:PGW655389 PQS655388:PQS655389 QAO655388:QAO655389 QKK655388:QKK655389 QUG655388:QUG655389 REC655388:REC655389 RNY655388:RNY655389 RXU655388:RXU655389 SHQ655388:SHQ655389 SRM655388:SRM655389 TBI655388:TBI655389 TLE655388:TLE655389 TVA655388:TVA655389 UEW655388:UEW655389 UOS655388:UOS655389 UYO655388:UYO655389 VIK655388:VIK655389 VSG655388:VSG655389 WCC655388:WCC655389 WLY655388:WLY655389 WVU655388:WVU655389 M720924:M720925 JI720924:JI720925 TE720924:TE720925 ADA720924:ADA720925 AMW720924:AMW720925 AWS720924:AWS720925 BGO720924:BGO720925 BQK720924:BQK720925 CAG720924:CAG720925 CKC720924:CKC720925 CTY720924:CTY720925 DDU720924:DDU720925 DNQ720924:DNQ720925 DXM720924:DXM720925 EHI720924:EHI720925 ERE720924:ERE720925 FBA720924:FBA720925 FKW720924:FKW720925 FUS720924:FUS720925 GEO720924:GEO720925 GOK720924:GOK720925 GYG720924:GYG720925 HIC720924:HIC720925 HRY720924:HRY720925 IBU720924:IBU720925 ILQ720924:ILQ720925 IVM720924:IVM720925 JFI720924:JFI720925 JPE720924:JPE720925 JZA720924:JZA720925 KIW720924:KIW720925 KSS720924:KSS720925 LCO720924:LCO720925 LMK720924:LMK720925 LWG720924:LWG720925 MGC720924:MGC720925 MPY720924:MPY720925 MZU720924:MZU720925 NJQ720924:NJQ720925 NTM720924:NTM720925 ODI720924:ODI720925 ONE720924:ONE720925 OXA720924:OXA720925 PGW720924:PGW720925 PQS720924:PQS720925 QAO720924:QAO720925 QKK720924:QKK720925 QUG720924:QUG720925 REC720924:REC720925 RNY720924:RNY720925 RXU720924:RXU720925 SHQ720924:SHQ720925 SRM720924:SRM720925 TBI720924:TBI720925 TLE720924:TLE720925 TVA720924:TVA720925 UEW720924:UEW720925 UOS720924:UOS720925 UYO720924:UYO720925 VIK720924:VIK720925 VSG720924:VSG720925 WCC720924:WCC720925 WLY720924:WLY720925 WVU720924:WVU720925 M786460:M786461 JI786460:JI786461 TE786460:TE786461 ADA786460:ADA786461 AMW786460:AMW786461 AWS786460:AWS786461 BGO786460:BGO786461 BQK786460:BQK786461 CAG786460:CAG786461 CKC786460:CKC786461 CTY786460:CTY786461 DDU786460:DDU786461 DNQ786460:DNQ786461 DXM786460:DXM786461 EHI786460:EHI786461 ERE786460:ERE786461 FBA786460:FBA786461 FKW786460:FKW786461 FUS786460:FUS786461 GEO786460:GEO786461 GOK786460:GOK786461 GYG786460:GYG786461 HIC786460:HIC786461 HRY786460:HRY786461 IBU786460:IBU786461 ILQ786460:ILQ786461 IVM786460:IVM786461 JFI786460:JFI786461 JPE786460:JPE786461 JZA786460:JZA786461 KIW786460:KIW786461 KSS786460:KSS786461 LCO786460:LCO786461 LMK786460:LMK786461 LWG786460:LWG786461 MGC786460:MGC786461 MPY786460:MPY786461 MZU786460:MZU786461 NJQ786460:NJQ786461 NTM786460:NTM786461 ODI786460:ODI786461 ONE786460:ONE786461 OXA786460:OXA786461 PGW786460:PGW786461 PQS786460:PQS786461 QAO786460:QAO786461 QKK786460:QKK786461 QUG786460:QUG786461 REC786460:REC786461 RNY786460:RNY786461 RXU786460:RXU786461 SHQ786460:SHQ786461 SRM786460:SRM786461 TBI786460:TBI786461 TLE786460:TLE786461 TVA786460:TVA786461 UEW786460:UEW786461 UOS786460:UOS786461 UYO786460:UYO786461 VIK786460:VIK786461 VSG786460:VSG786461 WCC786460:WCC786461 WLY786460:WLY786461 WVU786460:WVU786461 M851996:M851997 JI851996:JI851997 TE851996:TE851997 ADA851996:ADA851997 AMW851996:AMW851997 AWS851996:AWS851997 BGO851996:BGO851997 BQK851996:BQK851997 CAG851996:CAG851997 CKC851996:CKC851997 CTY851996:CTY851997 DDU851996:DDU851997 DNQ851996:DNQ851997 DXM851996:DXM851997 EHI851996:EHI851997 ERE851996:ERE851997 FBA851996:FBA851997 FKW851996:FKW851997 FUS851996:FUS851997 GEO851996:GEO851997 GOK851996:GOK851997 GYG851996:GYG851997 HIC851996:HIC851997 HRY851996:HRY851997 IBU851996:IBU851997 ILQ851996:ILQ851997 IVM851996:IVM851997 JFI851996:JFI851997 JPE851996:JPE851997 JZA851996:JZA851997 KIW851996:KIW851997 KSS851996:KSS851997 LCO851996:LCO851997 LMK851996:LMK851997 LWG851996:LWG851997 MGC851996:MGC851997 MPY851996:MPY851997 MZU851996:MZU851997 NJQ851996:NJQ851997 NTM851996:NTM851997 ODI851996:ODI851997 ONE851996:ONE851997 OXA851996:OXA851997 PGW851996:PGW851997 PQS851996:PQS851997 QAO851996:QAO851997 QKK851996:QKK851997 QUG851996:QUG851997 REC851996:REC851997 RNY851996:RNY851997 RXU851996:RXU851997 SHQ851996:SHQ851997 SRM851996:SRM851997 TBI851996:TBI851997 TLE851996:TLE851997 TVA851996:TVA851997 UEW851996:UEW851997 UOS851996:UOS851997 UYO851996:UYO851997 VIK851996:VIK851997 VSG851996:VSG851997 WCC851996:WCC851997 WLY851996:WLY851997 WVU851996:WVU851997 M917532:M917533 JI917532:JI917533 TE917532:TE917533 ADA917532:ADA917533 AMW917532:AMW917533 AWS917532:AWS917533 BGO917532:BGO917533 BQK917532:BQK917533 CAG917532:CAG917533 CKC917532:CKC917533 CTY917532:CTY917533 DDU917532:DDU917533 DNQ917532:DNQ917533 DXM917532:DXM917533 EHI917532:EHI917533 ERE917532:ERE917533 FBA917532:FBA917533 FKW917532:FKW917533 FUS917532:FUS917533 GEO917532:GEO917533 GOK917532:GOK917533 GYG917532:GYG917533 HIC917532:HIC917533 HRY917532:HRY917533 IBU917532:IBU917533 ILQ917532:ILQ917533 IVM917532:IVM917533 JFI917532:JFI917533 JPE917532:JPE917533 JZA917532:JZA917533 KIW917532:KIW917533 KSS917532:KSS917533 LCO917532:LCO917533 LMK917532:LMK917533 LWG917532:LWG917533 MGC917532:MGC917533 MPY917532:MPY917533 MZU917532:MZU917533 NJQ917532:NJQ917533 NTM917532:NTM917533 ODI917532:ODI917533 ONE917532:ONE917533 OXA917532:OXA917533 PGW917532:PGW917533 PQS917532:PQS917533 QAO917532:QAO917533 QKK917532:QKK917533 QUG917532:QUG917533 REC917532:REC917533 RNY917532:RNY917533 RXU917532:RXU917533 SHQ917532:SHQ917533 SRM917532:SRM917533 TBI917532:TBI917533 TLE917532:TLE917533 TVA917532:TVA917533 UEW917532:UEW917533 UOS917532:UOS917533 UYO917532:UYO917533 VIK917532:VIK917533 VSG917532:VSG917533 WCC917532:WCC917533 WLY917532:WLY917533 WVU917532:WVU917533 M983068:M983069 JI983068:JI983069 TE983068:TE983069 ADA983068:ADA983069 AMW983068:AMW983069 AWS983068:AWS983069 BGO983068:BGO983069 BQK983068:BQK983069 CAG983068:CAG983069 CKC983068:CKC983069 CTY983068:CTY983069 DDU983068:DDU983069 DNQ983068:DNQ983069 DXM983068:DXM983069 EHI983068:EHI983069 ERE983068:ERE983069 FBA983068:FBA983069 FKW983068:FKW983069 FUS983068:FUS983069 GEO983068:GEO983069 GOK983068:GOK983069 GYG983068:GYG983069 HIC983068:HIC983069 HRY983068:HRY983069 IBU983068:IBU983069 ILQ983068:ILQ983069 IVM983068:IVM983069 JFI983068:JFI983069 JPE983068:JPE983069 JZA983068:JZA983069 KIW983068:KIW983069 KSS983068:KSS983069 LCO983068:LCO983069 LMK983068:LMK983069 LWG983068:LWG983069 MGC983068:MGC983069 MPY983068:MPY983069 MZU983068:MZU983069 NJQ983068:NJQ983069 NTM983068:NTM983069 ODI983068:ODI983069 ONE983068:ONE983069 OXA983068:OXA983069 PGW983068:PGW983069 PQS983068:PQS983069 QAO983068:QAO983069 QKK983068:QKK983069 QUG983068:QUG983069 REC983068:REC983069 RNY983068:RNY983069 RXU983068:RXU983069 SHQ983068:SHQ983069 SRM983068:SRM983069 TBI983068:TBI983069 TLE983068:TLE983069 TVA983068:TVA983069 UEW983068:UEW983069 UOS983068:UOS983069 UYO983068:UYO983069 VIK983068:VIK983069 VSG983068:VSG983069 WCC983068:WCC983069 WLY983068:WLY983069 WVU983068:WVU983069 WVN983065 JJ28:JU30 TF28:TQ30 ADB28:ADM30 AMX28:ANI30 AWT28:AXE30 BGP28:BHA30 BQL28:BQW30 CAH28:CAS30 CKD28:CKO30 CTZ28:CUK30 DDV28:DEG30 DNR28:DOC30 DXN28:DXY30 EHJ28:EHU30 ERF28:ERQ30 FBB28:FBM30 FKX28:FLI30 FUT28:FVE30 GEP28:GFA30 GOL28:GOW30 GYH28:GYS30 HID28:HIO30 HRZ28:HSK30 IBV28:ICG30 ILR28:IMC30 IVN28:IVY30 JFJ28:JFU30 JPF28:JPQ30 JZB28:JZM30 KIX28:KJI30 KST28:KTE30 LCP28:LDA30 LML28:LMW30 LWH28:LWS30 MGD28:MGO30 MPZ28:MQK30 MZV28:NAG30 NJR28:NKC30 NTN28:NTY30 ODJ28:ODU30 ONF28:ONQ30 OXB28:OXM30 PGX28:PHI30 PQT28:PRE30 QAP28:QBA30 QKL28:QKW30 QUH28:QUS30 RED28:REO30 RNZ28:ROK30 RXV28:RYG30 SHR28:SIC30 SRN28:SRY30 TBJ28:TBU30 TLF28:TLQ30 TVB28:TVM30 UEX28:UFI30 UOT28:UPE30 UYP28:UZA30 VIL28:VIW30 VSH28:VSS30 WCD28:WCO30 WLZ28:WMK30 WVV28:WWG30 N65564:Y65566 JJ65564:JU65566 TF65564:TQ65566 ADB65564:ADM65566 AMX65564:ANI65566 AWT65564:AXE65566 BGP65564:BHA65566 BQL65564:BQW65566 CAH65564:CAS65566 CKD65564:CKO65566 CTZ65564:CUK65566 DDV65564:DEG65566 DNR65564:DOC65566 DXN65564:DXY65566 EHJ65564:EHU65566 ERF65564:ERQ65566 FBB65564:FBM65566 FKX65564:FLI65566 FUT65564:FVE65566 GEP65564:GFA65566 GOL65564:GOW65566 GYH65564:GYS65566 HID65564:HIO65566 HRZ65564:HSK65566 IBV65564:ICG65566 ILR65564:IMC65566 IVN65564:IVY65566 JFJ65564:JFU65566 JPF65564:JPQ65566 JZB65564:JZM65566 KIX65564:KJI65566 KST65564:KTE65566 LCP65564:LDA65566 LML65564:LMW65566 LWH65564:LWS65566 MGD65564:MGO65566 MPZ65564:MQK65566 MZV65564:NAG65566 NJR65564:NKC65566 NTN65564:NTY65566 ODJ65564:ODU65566 ONF65564:ONQ65566 OXB65564:OXM65566 PGX65564:PHI65566 PQT65564:PRE65566 QAP65564:QBA65566 QKL65564:QKW65566 QUH65564:QUS65566 RED65564:REO65566 RNZ65564:ROK65566 RXV65564:RYG65566 SHR65564:SIC65566 SRN65564:SRY65566 TBJ65564:TBU65566 TLF65564:TLQ65566 TVB65564:TVM65566 UEX65564:UFI65566 UOT65564:UPE65566 UYP65564:UZA65566 VIL65564:VIW65566 VSH65564:VSS65566 WCD65564:WCO65566 WLZ65564:WMK65566 WVV65564:WWG65566 N131100:Y131102 JJ131100:JU131102 TF131100:TQ131102 ADB131100:ADM131102 AMX131100:ANI131102 AWT131100:AXE131102 BGP131100:BHA131102 BQL131100:BQW131102 CAH131100:CAS131102 CKD131100:CKO131102 CTZ131100:CUK131102 DDV131100:DEG131102 DNR131100:DOC131102 DXN131100:DXY131102 EHJ131100:EHU131102 ERF131100:ERQ131102 FBB131100:FBM131102 FKX131100:FLI131102 FUT131100:FVE131102 GEP131100:GFA131102 GOL131100:GOW131102 GYH131100:GYS131102 HID131100:HIO131102 HRZ131100:HSK131102 IBV131100:ICG131102 ILR131100:IMC131102 IVN131100:IVY131102 JFJ131100:JFU131102 JPF131100:JPQ131102 JZB131100:JZM131102 KIX131100:KJI131102 KST131100:KTE131102 LCP131100:LDA131102 LML131100:LMW131102 LWH131100:LWS131102 MGD131100:MGO131102 MPZ131100:MQK131102 MZV131100:NAG131102 NJR131100:NKC131102 NTN131100:NTY131102 ODJ131100:ODU131102 ONF131100:ONQ131102 OXB131100:OXM131102 PGX131100:PHI131102 PQT131100:PRE131102 QAP131100:QBA131102 QKL131100:QKW131102 QUH131100:QUS131102 RED131100:REO131102 RNZ131100:ROK131102 RXV131100:RYG131102 SHR131100:SIC131102 SRN131100:SRY131102 TBJ131100:TBU131102 TLF131100:TLQ131102 TVB131100:TVM131102 UEX131100:UFI131102 UOT131100:UPE131102 UYP131100:UZA131102 VIL131100:VIW131102 VSH131100:VSS131102 WCD131100:WCO131102 WLZ131100:WMK131102 WVV131100:WWG131102 N196636:Y196638 JJ196636:JU196638 TF196636:TQ196638 ADB196636:ADM196638 AMX196636:ANI196638 AWT196636:AXE196638 BGP196636:BHA196638 BQL196636:BQW196638 CAH196636:CAS196638 CKD196636:CKO196638 CTZ196636:CUK196638 DDV196636:DEG196638 DNR196636:DOC196638 DXN196636:DXY196638 EHJ196636:EHU196638 ERF196636:ERQ196638 FBB196636:FBM196638 FKX196636:FLI196638 FUT196636:FVE196638 GEP196636:GFA196638 GOL196636:GOW196638 GYH196636:GYS196638 HID196636:HIO196638 HRZ196636:HSK196638 IBV196636:ICG196638 ILR196636:IMC196638 IVN196636:IVY196638 JFJ196636:JFU196638 JPF196636:JPQ196638 JZB196636:JZM196638 KIX196636:KJI196638 KST196636:KTE196638 LCP196636:LDA196638 LML196636:LMW196638 LWH196636:LWS196638 MGD196636:MGO196638 MPZ196636:MQK196638 MZV196636:NAG196638 NJR196636:NKC196638 NTN196636:NTY196638 ODJ196636:ODU196638 ONF196636:ONQ196638 OXB196636:OXM196638 PGX196636:PHI196638 PQT196636:PRE196638 QAP196636:QBA196638 QKL196636:QKW196638 QUH196636:QUS196638 RED196636:REO196638 RNZ196636:ROK196638 RXV196636:RYG196638 SHR196636:SIC196638 SRN196636:SRY196638 TBJ196636:TBU196638 TLF196636:TLQ196638 TVB196636:TVM196638 UEX196636:UFI196638 UOT196636:UPE196638 UYP196636:UZA196638 VIL196636:VIW196638 VSH196636:VSS196638 WCD196636:WCO196638 WLZ196636:WMK196638 WVV196636:WWG196638 N262172:Y262174 JJ262172:JU262174 TF262172:TQ262174 ADB262172:ADM262174 AMX262172:ANI262174 AWT262172:AXE262174 BGP262172:BHA262174 BQL262172:BQW262174 CAH262172:CAS262174 CKD262172:CKO262174 CTZ262172:CUK262174 DDV262172:DEG262174 DNR262172:DOC262174 DXN262172:DXY262174 EHJ262172:EHU262174 ERF262172:ERQ262174 FBB262172:FBM262174 FKX262172:FLI262174 FUT262172:FVE262174 GEP262172:GFA262174 GOL262172:GOW262174 GYH262172:GYS262174 HID262172:HIO262174 HRZ262172:HSK262174 IBV262172:ICG262174 ILR262172:IMC262174 IVN262172:IVY262174 JFJ262172:JFU262174 JPF262172:JPQ262174 JZB262172:JZM262174 KIX262172:KJI262174 KST262172:KTE262174 LCP262172:LDA262174 LML262172:LMW262174 LWH262172:LWS262174 MGD262172:MGO262174 MPZ262172:MQK262174 MZV262172:NAG262174 NJR262172:NKC262174 NTN262172:NTY262174 ODJ262172:ODU262174 ONF262172:ONQ262174 OXB262172:OXM262174 PGX262172:PHI262174 PQT262172:PRE262174 QAP262172:QBA262174 QKL262172:QKW262174 QUH262172:QUS262174 RED262172:REO262174 RNZ262172:ROK262174 RXV262172:RYG262174 SHR262172:SIC262174 SRN262172:SRY262174 TBJ262172:TBU262174 TLF262172:TLQ262174 TVB262172:TVM262174 UEX262172:UFI262174 UOT262172:UPE262174 UYP262172:UZA262174 VIL262172:VIW262174 VSH262172:VSS262174 WCD262172:WCO262174 WLZ262172:WMK262174 WVV262172:WWG262174 N327708:Y327710 JJ327708:JU327710 TF327708:TQ327710 ADB327708:ADM327710 AMX327708:ANI327710 AWT327708:AXE327710 BGP327708:BHA327710 BQL327708:BQW327710 CAH327708:CAS327710 CKD327708:CKO327710 CTZ327708:CUK327710 DDV327708:DEG327710 DNR327708:DOC327710 DXN327708:DXY327710 EHJ327708:EHU327710 ERF327708:ERQ327710 FBB327708:FBM327710 FKX327708:FLI327710 FUT327708:FVE327710 GEP327708:GFA327710 GOL327708:GOW327710 GYH327708:GYS327710 HID327708:HIO327710 HRZ327708:HSK327710 IBV327708:ICG327710 ILR327708:IMC327710 IVN327708:IVY327710 JFJ327708:JFU327710 JPF327708:JPQ327710 JZB327708:JZM327710 KIX327708:KJI327710 KST327708:KTE327710 LCP327708:LDA327710 LML327708:LMW327710 LWH327708:LWS327710 MGD327708:MGO327710 MPZ327708:MQK327710 MZV327708:NAG327710 NJR327708:NKC327710 NTN327708:NTY327710 ODJ327708:ODU327710 ONF327708:ONQ327710 OXB327708:OXM327710 PGX327708:PHI327710 PQT327708:PRE327710 QAP327708:QBA327710 QKL327708:QKW327710 QUH327708:QUS327710 RED327708:REO327710 RNZ327708:ROK327710 RXV327708:RYG327710 SHR327708:SIC327710 SRN327708:SRY327710 TBJ327708:TBU327710 TLF327708:TLQ327710 TVB327708:TVM327710 UEX327708:UFI327710 UOT327708:UPE327710 UYP327708:UZA327710 VIL327708:VIW327710 VSH327708:VSS327710 WCD327708:WCO327710 WLZ327708:WMK327710 WVV327708:WWG327710 N393244:Y393246 JJ393244:JU393246 TF393244:TQ393246 ADB393244:ADM393246 AMX393244:ANI393246 AWT393244:AXE393246 BGP393244:BHA393246 BQL393244:BQW393246 CAH393244:CAS393246 CKD393244:CKO393246 CTZ393244:CUK393246 DDV393244:DEG393246 DNR393244:DOC393246 DXN393244:DXY393246 EHJ393244:EHU393246 ERF393244:ERQ393246 FBB393244:FBM393246 FKX393244:FLI393246 FUT393244:FVE393246 GEP393244:GFA393246 GOL393244:GOW393246 GYH393244:GYS393246 HID393244:HIO393246 HRZ393244:HSK393246 IBV393244:ICG393246 ILR393244:IMC393246 IVN393244:IVY393246 JFJ393244:JFU393246 JPF393244:JPQ393246 JZB393244:JZM393246 KIX393244:KJI393246 KST393244:KTE393246 LCP393244:LDA393246 LML393244:LMW393246 LWH393244:LWS393246 MGD393244:MGO393246 MPZ393244:MQK393246 MZV393244:NAG393246 NJR393244:NKC393246 NTN393244:NTY393246 ODJ393244:ODU393246 ONF393244:ONQ393246 OXB393244:OXM393246 PGX393244:PHI393246 PQT393244:PRE393246 QAP393244:QBA393246 QKL393244:QKW393246 QUH393244:QUS393246 RED393244:REO393246 RNZ393244:ROK393246 RXV393244:RYG393246 SHR393244:SIC393246 SRN393244:SRY393246 TBJ393244:TBU393246 TLF393244:TLQ393246 TVB393244:TVM393246 UEX393244:UFI393246 UOT393244:UPE393246 UYP393244:UZA393246 VIL393244:VIW393246 VSH393244:VSS393246 WCD393244:WCO393246 WLZ393244:WMK393246 WVV393244:WWG393246 N458780:Y458782 JJ458780:JU458782 TF458780:TQ458782 ADB458780:ADM458782 AMX458780:ANI458782 AWT458780:AXE458782 BGP458780:BHA458782 BQL458780:BQW458782 CAH458780:CAS458782 CKD458780:CKO458782 CTZ458780:CUK458782 DDV458780:DEG458782 DNR458780:DOC458782 DXN458780:DXY458782 EHJ458780:EHU458782 ERF458780:ERQ458782 FBB458780:FBM458782 FKX458780:FLI458782 FUT458780:FVE458782 GEP458780:GFA458782 GOL458780:GOW458782 GYH458780:GYS458782 HID458780:HIO458782 HRZ458780:HSK458782 IBV458780:ICG458782 ILR458780:IMC458782 IVN458780:IVY458782 JFJ458780:JFU458782 JPF458780:JPQ458782 JZB458780:JZM458782 KIX458780:KJI458782 KST458780:KTE458782 LCP458780:LDA458782 LML458780:LMW458782 LWH458780:LWS458782 MGD458780:MGO458782 MPZ458780:MQK458782 MZV458780:NAG458782 NJR458780:NKC458782 NTN458780:NTY458782 ODJ458780:ODU458782 ONF458780:ONQ458782 OXB458780:OXM458782 PGX458780:PHI458782 PQT458780:PRE458782 QAP458780:QBA458782 QKL458780:QKW458782 QUH458780:QUS458782 RED458780:REO458782 RNZ458780:ROK458782 RXV458780:RYG458782 SHR458780:SIC458782 SRN458780:SRY458782 TBJ458780:TBU458782 TLF458780:TLQ458782 TVB458780:TVM458782 UEX458780:UFI458782 UOT458780:UPE458782 UYP458780:UZA458782 VIL458780:VIW458782 VSH458780:VSS458782 WCD458780:WCO458782 WLZ458780:WMK458782 WVV458780:WWG458782 N524316:Y524318 JJ524316:JU524318 TF524316:TQ524318 ADB524316:ADM524318 AMX524316:ANI524318 AWT524316:AXE524318 BGP524316:BHA524318 BQL524316:BQW524318 CAH524316:CAS524318 CKD524316:CKO524318 CTZ524316:CUK524318 DDV524316:DEG524318 DNR524316:DOC524318 DXN524316:DXY524318 EHJ524316:EHU524318 ERF524316:ERQ524318 FBB524316:FBM524318 FKX524316:FLI524318 FUT524316:FVE524318 GEP524316:GFA524318 GOL524316:GOW524318 GYH524316:GYS524318 HID524316:HIO524318 HRZ524316:HSK524318 IBV524316:ICG524318 ILR524316:IMC524318 IVN524316:IVY524318 JFJ524316:JFU524318 JPF524316:JPQ524318 JZB524316:JZM524318 KIX524316:KJI524318 KST524316:KTE524318 LCP524316:LDA524318 LML524316:LMW524318 LWH524316:LWS524318 MGD524316:MGO524318 MPZ524316:MQK524318 MZV524316:NAG524318 NJR524316:NKC524318 NTN524316:NTY524318 ODJ524316:ODU524318 ONF524316:ONQ524318 OXB524316:OXM524318 PGX524316:PHI524318 PQT524316:PRE524318 QAP524316:QBA524318 QKL524316:QKW524318 QUH524316:QUS524318 RED524316:REO524318 RNZ524316:ROK524318 RXV524316:RYG524318 SHR524316:SIC524318 SRN524316:SRY524318 TBJ524316:TBU524318 TLF524316:TLQ524318 TVB524316:TVM524318 UEX524316:UFI524318 UOT524316:UPE524318 UYP524316:UZA524318 VIL524316:VIW524318 VSH524316:VSS524318 WCD524316:WCO524318 WLZ524316:WMK524318 WVV524316:WWG524318 N589852:Y589854 JJ589852:JU589854 TF589852:TQ589854 ADB589852:ADM589854 AMX589852:ANI589854 AWT589852:AXE589854 BGP589852:BHA589854 BQL589852:BQW589854 CAH589852:CAS589854 CKD589852:CKO589854 CTZ589852:CUK589854 DDV589852:DEG589854 DNR589852:DOC589854 DXN589852:DXY589854 EHJ589852:EHU589854 ERF589852:ERQ589854 FBB589852:FBM589854 FKX589852:FLI589854 FUT589852:FVE589854 GEP589852:GFA589854 GOL589852:GOW589854 GYH589852:GYS589854 HID589852:HIO589854 HRZ589852:HSK589854 IBV589852:ICG589854 ILR589852:IMC589854 IVN589852:IVY589854 JFJ589852:JFU589854 JPF589852:JPQ589854 JZB589852:JZM589854 KIX589852:KJI589854 KST589852:KTE589854 LCP589852:LDA589854 LML589852:LMW589854 LWH589852:LWS589854 MGD589852:MGO589854 MPZ589852:MQK589854 MZV589852:NAG589854 NJR589852:NKC589854 NTN589852:NTY589854 ODJ589852:ODU589854 ONF589852:ONQ589854 OXB589852:OXM589854 PGX589852:PHI589854 PQT589852:PRE589854 QAP589852:QBA589854 QKL589852:QKW589854 QUH589852:QUS589854 RED589852:REO589854 RNZ589852:ROK589854 RXV589852:RYG589854 SHR589852:SIC589854 SRN589852:SRY589854 TBJ589852:TBU589854 TLF589852:TLQ589854 TVB589852:TVM589854 UEX589852:UFI589854 UOT589852:UPE589854 UYP589852:UZA589854 VIL589852:VIW589854 VSH589852:VSS589854 WCD589852:WCO589854 WLZ589852:WMK589854 WVV589852:WWG589854 N655388:Y655390 JJ655388:JU655390 TF655388:TQ655390 ADB655388:ADM655390 AMX655388:ANI655390 AWT655388:AXE655390 BGP655388:BHA655390 BQL655388:BQW655390 CAH655388:CAS655390 CKD655388:CKO655390 CTZ655388:CUK655390 DDV655388:DEG655390 DNR655388:DOC655390 DXN655388:DXY655390 EHJ655388:EHU655390 ERF655388:ERQ655390 FBB655388:FBM655390 FKX655388:FLI655390 FUT655388:FVE655390 GEP655388:GFA655390 GOL655388:GOW655390 GYH655388:GYS655390 HID655388:HIO655390 HRZ655388:HSK655390 IBV655388:ICG655390 ILR655388:IMC655390 IVN655388:IVY655390 JFJ655388:JFU655390 JPF655388:JPQ655390 JZB655388:JZM655390 KIX655388:KJI655390 KST655388:KTE655390 LCP655388:LDA655390 LML655388:LMW655390 LWH655388:LWS655390 MGD655388:MGO655390 MPZ655388:MQK655390 MZV655388:NAG655390 NJR655388:NKC655390 NTN655388:NTY655390 ODJ655388:ODU655390 ONF655388:ONQ655390 OXB655388:OXM655390 PGX655388:PHI655390 PQT655388:PRE655390 QAP655388:QBA655390 QKL655388:QKW655390 QUH655388:QUS655390 RED655388:REO655390 RNZ655388:ROK655390 RXV655388:RYG655390 SHR655388:SIC655390 SRN655388:SRY655390 TBJ655388:TBU655390 TLF655388:TLQ655390 TVB655388:TVM655390 UEX655388:UFI655390 UOT655388:UPE655390 UYP655388:UZA655390 VIL655388:VIW655390 VSH655388:VSS655390 WCD655388:WCO655390 WLZ655388:WMK655390 WVV655388:WWG655390 N720924:Y720926 JJ720924:JU720926 TF720924:TQ720926 ADB720924:ADM720926 AMX720924:ANI720926 AWT720924:AXE720926 BGP720924:BHA720926 BQL720924:BQW720926 CAH720924:CAS720926 CKD720924:CKO720926 CTZ720924:CUK720926 DDV720924:DEG720926 DNR720924:DOC720926 DXN720924:DXY720926 EHJ720924:EHU720926 ERF720924:ERQ720926 FBB720924:FBM720926 FKX720924:FLI720926 FUT720924:FVE720926 GEP720924:GFA720926 GOL720924:GOW720926 GYH720924:GYS720926 HID720924:HIO720926 HRZ720924:HSK720926 IBV720924:ICG720926 ILR720924:IMC720926 IVN720924:IVY720926 JFJ720924:JFU720926 JPF720924:JPQ720926 JZB720924:JZM720926 KIX720924:KJI720926 KST720924:KTE720926 LCP720924:LDA720926 LML720924:LMW720926 LWH720924:LWS720926 MGD720924:MGO720926 MPZ720924:MQK720926 MZV720924:NAG720926 NJR720924:NKC720926 NTN720924:NTY720926 ODJ720924:ODU720926 ONF720924:ONQ720926 OXB720924:OXM720926 PGX720924:PHI720926 PQT720924:PRE720926 QAP720924:QBA720926 QKL720924:QKW720926 QUH720924:QUS720926 RED720924:REO720926 RNZ720924:ROK720926 RXV720924:RYG720926 SHR720924:SIC720926 SRN720924:SRY720926 TBJ720924:TBU720926 TLF720924:TLQ720926 TVB720924:TVM720926 UEX720924:UFI720926 UOT720924:UPE720926 UYP720924:UZA720926 VIL720924:VIW720926 VSH720924:VSS720926 WCD720924:WCO720926 WLZ720924:WMK720926 WVV720924:WWG720926 N786460:Y786462 JJ786460:JU786462 TF786460:TQ786462 ADB786460:ADM786462 AMX786460:ANI786462 AWT786460:AXE786462 BGP786460:BHA786462 BQL786460:BQW786462 CAH786460:CAS786462 CKD786460:CKO786462 CTZ786460:CUK786462 DDV786460:DEG786462 DNR786460:DOC786462 DXN786460:DXY786462 EHJ786460:EHU786462 ERF786460:ERQ786462 FBB786460:FBM786462 FKX786460:FLI786462 FUT786460:FVE786462 GEP786460:GFA786462 GOL786460:GOW786462 GYH786460:GYS786462 HID786460:HIO786462 HRZ786460:HSK786462 IBV786460:ICG786462 ILR786460:IMC786462 IVN786460:IVY786462 JFJ786460:JFU786462 JPF786460:JPQ786462 JZB786460:JZM786462 KIX786460:KJI786462 KST786460:KTE786462 LCP786460:LDA786462 LML786460:LMW786462 LWH786460:LWS786462 MGD786460:MGO786462 MPZ786460:MQK786462 MZV786460:NAG786462 NJR786460:NKC786462 NTN786460:NTY786462 ODJ786460:ODU786462 ONF786460:ONQ786462 OXB786460:OXM786462 PGX786460:PHI786462 PQT786460:PRE786462 QAP786460:QBA786462 QKL786460:QKW786462 QUH786460:QUS786462 RED786460:REO786462 RNZ786460:ROK786462 RXV786460:RYG786462 SHR786460:SIC786462 SRN786460:SRY786462 TBJ786460:TBU786462 TLF786460:TLQ786462 TVB786460:TVM786462 UEX786460:UFI786462 UOT786460:UPE786462 UYP786460:UZA786462 VIL786460:VIW786462 VSH786460:VSS786462 WCD786460:WCO786462 WLZ786460:WMK786462 WVV786460:WWG786462 N851996:Y851998 JJ851996:JU851998 TF851996:TQ851998 ADB851996:ADM851998 AMX851996:ANI851998 AWT851996:AXE851998 BGP851996:BHA851998 BQL851996:BQW851998 CAH851996:CAS851998 CKD851996:CKO851998 CTZ851996:CUK851998 DDV851996:DEG851998 DNR851996:DOC851998 DXN851996:DXY851998 EHJ851996:EHU851998 ERF851996:ERQ851998 FBB851996:FBM851998 FKX851996:FLI851998 FUT851996:FVE851998 GEP851996:GFA851998 GOL851996:GOW851998 GYH851996:GYS851998 HID851996:HIO851998 HRZ851996:HSK851998 IBV851996:ICG851998 ILR851996:IMC851998 IVN851996:IVY851998 JFJ851996:JFU851998 JPF851996:JPQ851998 JZB851996:JZM851998 KIX851996:KJI851998 KST851996:KTE851998 LCP851996:LDA851998 LML851996:LMW851998 LWH851996:LWS851998 MGD851996:MGO851998 MPZ851996:MQK851998 MZV851996:NAG851998 NJR851996:NKC851998 NTN851996:NTY851998 ODJ851996:ODU851998 ONF851996:ONQ851998 OXB851996:OXM851998 PGX851996:PHI851998 PQT851996:PRE851998 QAP851996:QBA851998 QKL851996:QKW851998 QUH851996:QUS851998 RED851996:REO851998 RNZ851996:ROK851998 RXV851996:RYG851998 SHR851996:SIC851998 SRN851996:SRY851998 TBJ851996:TBU851998 TLF851996:TLQ851998 TVB851996:TVM851998 UEX851996:UFI851998 UOT851996:UPE851998 UYP851996:UZA851998 VIL851996:VIW851998 VSH851996:VSS851998 WCD851996:WCO851998 WLZ851996:WMK851998 WVV851996:WWG851998 N917532:Y917534 JJ917532:JU917534 TF917532:TQ917534 ADB917532:ADM917534 AMX917532:ANI917534 AWT917532:AXE917534 BGP917532:BHA917534 BQL917532:BQW917534 CAH917532:CAS917534 CKD917532:CKO917534 CTZ917532:CUK917534 DDV917532:DEG917534 DNR917532:DOC917534 DXN917532:DXY917534 EHJ917532:EHU917534 ERF917532:ERQ917534 FBB917532:FBM917534 FKX917532:FLI917534 FUT917532:FVE917534 GEP917532:GFA917534 GOL917532:GOW917534 GYH917532:GYS917534 HID917532:HIO917534 HRZ917532:HSK917534 IBV917532:ICG917534 ILR917532:IMC917534 IVN917532:IVY917534 JFJ917532:JFU917534 JPF917532:JPQ917534 JZB917532:JZM917534 KIX917532:KJI917534 KST917532:KTE917534 LCP917532:LDA917534 LML917532:LMW917534 LWH917532:LWS917534 MGD917532:MGO917534 MPZ917532:MQK917534 MZV917532:NAG917534 NJR917532:NKC917534 NTN917532:NTY917534 ODJ917532:ODU917534 ONF917532:ONQ917534 OXB917532:OXM917534 PGX917532:PHI917534 PQT917532:PRE917534 QAP917532:QBA917534 QKL917532:QKW917534 QUH917532:QUS917534 RED917532:REO917534 RNZ917532:ROK917534 RXV917532:RYG917534 SHR917532:SIC917534 SRN917532:SRY917534 TBJ917532:TBU917534 TLF917532:TLQ917534 TVB917532:TVM917534 UEX917532:UFI917534 UOT917532:UPE917534 UYP917532:UZA917534 VIL917532:VIW917534 VSH917532:VSS917534 WCD917532:WCO917534 WLZ917532:WMK917534 WVV917532:WWG917534 N983068:Y983070 JJ983068:JU983070 TF983068:TQ983070 ADB983068:ADM983070 AMX983068:ANI983070 AWT983068:AXE983070 BGP983068:BHA983070 BQL983068:BQW983070 CAH983068:CAS983070 CKD983068:CKO983070 CTZ983068:CUK983070 DDV983068:DEG983070 DNR983068:DOC983070 DXN983068:DXY983070 EHJ983068:EHU983070 ERF983068:ERQ983070 FBB983068:FBM983070 FKX983068:FLI983070 FUT983068:FVE983070 GEP983068:GFA983070 GOL983068:GOW983070 GYH983068:GYS983070 HID983068:HIO983070 HRZ983068:HSK983070 IBV983068:ICG983070 ILR983068:IMC983070 IVN983068:IVY983070 JFJ983068:JFU983070 JPF983068:JPQ983070 JZB983068:JZM983070 KIX983068:KJI983070 KST983068:KTE983070 LCP983068:LDA983070 LML983068:LMW983070 LWH983068:LWS983070 MGD983068:MGO983070 MPZ983068:MQK983070 MZV983068:NAG983070 NJR983068:NKC983070 NTN983068:NTY983070 ODJ983068:ODU983070 ONF983068:ONQ983070 OXB983068:OXM983070 PGX983068:PHI983070 PQT983068:PRE983070 QAP983068:QBA983070 QKL983068:QKW983070 QUH983068:QUS983070 RED983068:REO983070 RNZ983068:ROK983070 RXV983068:RYG983070 SHR983068:SIC983070 SRN983068:SRY983070 TBJ983068:TBU983070 TLF983068:TLQ983070 TVB983068:TVM983070 UEX983068:UFI983070 UOT983068:UPE983070 UYP983068:UZA983070 VIL983068:VIW983070 VSH983068:VSS983070 WCD983068:WCO983070 WLZ983068:WMK983070 WVV983068:WWG983070 WLR983065 JA24:JA26 SW24:SW26 ACS24:ACS26 AMO24:AMO26 AWK24:AWK26 BGG24:BGG26 BQC24:BQC26 BZY24:BZY26 CJU24:CJU26 CTQ24:CTQ26 DDM24:DDM26 DNI24:DNI26 DXE24:DXE26 EHA24:EHA26 EQW24:EQW26 FAS24:FAS26 FKO24:FKO26 FUK24:FUK26 GEG24:GEG26 GOC24:GOC26 GXY24:GXY26 HHU24:HHU26 HRQ24:HRQ26 IBM24:IBM26 ILI24:ILI26 IVE24:IVE26 JFA24:JFA26 JOW24:JOW26 JYS24:JYS26 KIO24:KIO26 KSK24:KSK26 LCG24:LCG26 LMC24:LMC26 LVY24:LVY26 MFU24:MFU26 MPQ24:MPQ26 MZM24:MZM26 NJI24:NJI26 NTE24:NTE26 ODA24:ODA26 OMW24:OMW26 OWS24:OWS26 PGO24:PGO26 PQK24:PQK26 QAG24:QAG26 QKC24:QKC26 QTY24:QTY26 RDU24:RDU26 RNQ24:RNQ26 RXM24:RXM26 SHI24:SHI26 SRE24:SRE26 TBA24:TBA26 TKW24:TKW26 TUS24:TUS26 UEO24:UEO26 UOK24:UOK26 UYG24:UYG26 VIC24:VIC26 VRY24:VRY26 WBU24:WBU26 WLQ24:WLQ26 WVM24:WVM26 F65560:F65562 JA65560:JA65562 SW65560:SW65562 ACS65560:ACS65562 AMO65560:AMO65562 AWK65560:AWK65562 BGG65560:BGG65562 BQC65560:BQC65562 BZY65560:BZY65562 CJU65560:CJU65562 CTQ65560:CTQ65562 DDM65560:DDM65562 DNI65560:DNI65562 DXE65560:DXE65562 EHA65560:EHA65562 EQW65560:EQW65562 FAS65560:FAS65562 FKO65560:FKO65562 FUK65560:FUK65562 GEG65560:GEG65562 GOC65560:GOC65562 GXY65560:GXY65562 HHU65560:HHU65562 HRQ65560:HRQ65562 IBM65560:IBM65562 ILI65560:ILI65562 IVE65560:IVE65562 JFA65560:JFA65562 JOW65560:JOW65562 JYS65560:JYS65562 KIO65560:KIO65562 KSK65560:KSK65562 LCG65560:LCG65562 LMC65560:LMC65562 LVY65560:LVY65562 MFU65560:MFU65562 MPQ65560:MPQ65562 MZM65560:MZM65562 NJI65560:NJI65562 NTE65560:NTE65562 ODA65560:ODA65562 OMW65560:OMW65562 OWS65560:OWS65562 PGO65560:PGO65562 PQK65560:PQK65562 QAG65560:QAG65562 QKC65560:QKC65562 QTY65560:QTY65562 RDU65560:RDU65562 RNQ65560:RNQ65562 RXM65560:RXM65562 SHI65560:SHI65562 SRE65560:SRE65562 TBA65560:TBA65562 TKW65560:TKW65562 TUS65560:TUS65562 UEO65560:UEO65562 UOK65560:UOK65562 UYG65560:UYG65562 VIC65560:VIC65562 VRY65560:VRY65562 WBU65560:WBU65562 WLQ65560:WLQ65562 WVM65560:WVM65562 F131096:F131098 JA131096:JA131098 SW131096:SW131098 ACS131096:ACS131098 AMO131096:AMO131098 AWK131096:AWK131098 BGG131096:BGG131098 BQC131096:BQC131098 BZY131096:BZY131098 CJU131096:CJU131098 CTQ131096:CTQ131098 DDM131096:DDM131098 DNI131096:DNI131098 DXE131096:DXE131098 EHA131096:EHA131098 EQW131096:EQW131098 FAS131096:FAS131098 FKO131096:FKO131098 FUK131096:FUK131098 GEG131096:GEG131098 GOC131096:GOC131098 GXY131096:GXY131098 HHU131096:HHU131098 HRQ131096:HRQ131098 IBM131096:IBM131098 ILI131096:ILI131098 IVE131096:IVE131098 JFA131096:JFA131098 JOW131096:JOW131098 JYS131096:JYS131098 KIO131096:KIO131098 KSK131096:KSK131098 LCG131096:LCG131098 LMC131096:LMC131098 LVY131096:LVY131098 MFU131096:MFU131098 MPQ131096:MPQ131098 MZM131096:MZM131098 NJI131096:NJI131098 NTE131096:NTE131098 ODA131096:ODA131098 OMW131096:OMW131098 OWS131096:OWS131098 PGO131096:PGO131098 PQK131096:PQK131098 QAG131096:QAG131098 QKC131096:QKC131098 QTY131096:QTY131098 RDU131096:RDU131098 RNQ131096:RNQ131098 RXM131096:RXM131098 SHI131096:SHI131098 SRE131096:SRE131098 TBA131096:TBA131098 TKW131096:TKW131098 TUS131096:TUS131098 UEO131096:UEO131098 UOK131096:UOK131098 UYG131096:UYG131098 VIC131096:VIC131098 VRY131096:VRY131098 WBU131096:WBU131098 WLQ131096:WLQ131098 WVM131096:WVM131098 F196632:F196634 JA196632:JA196634 SW196632:SW196634 ACS196632:ACS196634 AMO196632:AMO196634 AWK196632:AWK196634 BGG196632:BGG196634 BQC196632:BQC196634 BZY196632:BZY196634 CJU196632:CJU196634 CTQ196632:CTQ196634 DDM196632:DDM196634 DNI196632:DNI196634 DXE196632:DXE196634 EHA196632:EHA196634 EQW196632:EQW196634 FAS196632:FAS196634 FKO196632:FKO196634 FUK196632:FUK196634 GEG196632:GEG196634 GOC196632:GOC196634 GXY196632:GXY196634 HHU196632:HHU196634 HRQ196632:HRQ196634 IBM196632:IBM196634 ILI196632:ILI196634 IVE196632:IVE196634 JFA196632:JFA196634 JOW196632:JOW196634 JYS196632:JYS196634 KIO196632:KIO196634 KSK196632:KSK196634 LCG196632:LCG196634 LMC196632:LMC196634 LVY196632:LVY196634 MFU196632:MFU196634 MPQ196632:MPQ196634 MZM196632:MZM196634 NJI196632:NJI196634 NTE196632:NTE196634 ODA196632:ODA196634 OMW196632:OMW196634 OWS196632:OWS196634 PGO196632:PGO196634 PQK196632:PQK196634 QAG196632:QAG196634 QKC196632:QKC196634 QTY196632:QTY196634 RDU196632:RDU196634 RNQ196632:RNQ196634 RXM196632:RXM196634 SHI196632:SHI196634 SRE196632:SRE196634 TBA196632:TBA196634 TKW196632:TKW196634 TUS196632:TUS196634 UEO196632:UEO196634 UOK196632:UOK196634 UYG196632:UYG196634 VIC196632:VIC196634 VRY196632:VRY196634 WBU196632:WBU196634 WLQ196632:WLQ196634 WVM196632:WVM196634 F262168:F262170 JA262168:JA262170 SW262168:SW262170 ACS262168:ACS262170 AMO262168:AMO262170 AWK262168:AWK262170 BGG262168:BGG262170 BQC262168:BQC262170 BZY262168:BZY262170 CJU262168:CJU262170 CTQ262168:CTQ262170 DDM262168:DDM262170 DNI262168:DNI262170 DXE262168:DXE262170 EHA262168:EHA262170 EQW262168:EQW262170 FAS262168:FAS262170 FKO262168:FKO262170 FUK262168:FUK262170 GEG262168:GEG262170 GOC262168:GOC262170 GXY262168:GXY262170 HHU262168:HHU262170 HRQ262168:HRQ262170 IBM262168:IBM262170 ILI262168:ILI262170 IVE262168:IVE262170 JFA262168:JFA262170 JOW262168:JOW262170 JYS262168:JYS262170 KIO262168:KIO262170 KSK262168:KSK262170 LCG262168:LCG262170 LMC262168:LMC262170 LVY262168:LVY262170 MFU262168:MFU262170 MPQ262168:MPQ262170 MZM262168:MZM262170 NJI262168:NJI262170 NTE262168:NTE262170 ODA262168:ODA262170 OMW262168:OMW262170 OWS262168:OWS262170 PGO262168:PGO262170 PQK262168:PQK262170 QAG262168:QAG262170 QKC262168:QKC262170 QTY262168:QTY262170 RDU262168:RDU262170 RNQ262168:RNQ262170 RXM262168:RXM262170 SHI262168:SHI262170 SRE262168:SRE262170 TBA262168:TBA262170 TKW262168:TKW262170 TUS262168:TUS262170 UEO262168:UEO262170 UOK262168:UOK262170 UYG262168:UYG262170 VIC262168:VIC262170 VRY262168:VRY262170 WBU262168:WBU262170 WLQ262168:WLQ262170 WVM262168:WVM262170 F327704:F327706 JA327704:JA327706 SW327704:SW327706 ACS327704:ACS327706 AMO327704:AMO327706 AWK327704:AWK327706 BGG327704:BGG327706 BQC327704:BQC327706 BZY327704:BZY327706 CJU327704:CJU327706 CTQ327704:CTQ327706 DDM327704:DDM327706 DNI327704:DNI327706 DXE327704:DXE327706 EHA327704:EHA327706 EQW327704:EQW327706 FAS327704:FAS327706 FKO327704:FKO327706 FUK327704:FUK327706 GEG327704:GEG327706 GOC327704:GOC327706 GXY327704:GXY327706 HHU327704:HHU327706 HRQ327704:HRQ327706 IBM327704:IBM327706 ILI327704:ILI327706 IVE327704:IVE327706 JFA327704:JFA327706 JOW327704:JOW327706 JYS327704:JYS327706 KIO327704:KIO327706 KSK327704:KSK327706 LCG327704:LCG327706 LMC327704:LMC327706 LVY327704:LVY327706 MFU327704:MFU327706 MPQ327704:MPQ327706 MZM327704:MZM327706 NJI327704:NJI327706 NTE327704:NTE327706 ODA327704:ODA327706 OMW327704:OMW327706 OWS327704:OWS327706 PGO327704:PGO327706 PQK327704:PQK327706 QAG327704:QAG327706 QKC327704:QKC327706 QTY327704:QTY327706 RDU327704:RDU327706 RNQ327704:RNQ327706 RXM327704:RXM327706 SHI327704:SHI327706 SRE327704:SRE327706 TBA327704:TBA327706 TKW327704:TKW327706 TUS327704:TUS327706 UEO327704:UEO327706 UOK327704:UOK327706 UYG327704:UYG327706 VIC327704:VIC327706 VRY327704:VRY327706 WBU327704:WBU327706 WLQ327704:WLQ327706 WVM327704:WVM327706 F393240:F393242 JA393240:JA393242 SW393240:SW393242 ACS393240:ACS393242 AMO393240:AMO393242 AWK393240:AWK393242 BGG393240:BGG393242 BQC393240:BQC393242 BZY393240:BZY393242 CJU393240:CJU393242 CTQ393240:CTQ393242 DDM393240:DDM393242 DNI393240:DNI393242 DXE393240:DXE393242 EHA393240:EHA393242 EQW393240:EQW393242 FAS393240:FAS393242 FKO393240:FKO393242 FUK393240:FUK393242 GEG393240:GEG393242 GOC393240:GOC393242 GXY393240:GXY393242 HHU393240:HHU393242 HRQ393240:HRQ393242 IBM393240:IBM393242 ILI393240:ILI393242 IVE393240:IVE393242 JFA393240:JFA393242 JOW393240:JOW393242 JYS393240:JYS393242 KIO393240:KIO393242 KSK393240:KSK393242 LCG393240:LCG393242 LMC393240:LMC393242 LVY393240:LVY393242 MFU393240:MFU393242 MPQ393240:MPQ393242 MZM393240:MZM393242 NJI393240:NJI393242 NTE393240:NTE393242 ODA393240:ODA393242 OMW393240:OMW393242 OWS393240:OWS393242 PGO393240:PGO393242 PQK393240:PQK393242 QAG393240:QAG393242 QKC393240:QKC393242 QTY393240:QTY393242 RDU393240:RDU393242 RNQ393240:RNQ393242 RXM393240:RXM393242 SHI393240:SHI393242 SRE393240:SRE393242 TBA393240:TBA393242 TKW393240:TKW393242 TUS393240:TUS393242 UEO393240:UEO393242 UOK393240:UOK393242 UYG393240:UYG393242 VIC393240:VIC393242 VRY393240:VRY393242 WBU393240:WBU393242 WLQ393240:WLQ393242 WVM393240:WVM393242 F458776:F458778 JA458776:JA458778 SW458776:SW458778 ACS458776:ACS458778 AMO458776:AMO458778 AWK458776:AWK458778 BGG458776:BGG458778 BQC458776:BQC458778 BZY458776:BZY458778 CJU458776:CJU458778 CTQ458776:CTQ458778 DDM458776:DDM458778 DNI458776:DNI458778 DXE458776:DXE458778 EHA458776:EHA458778 EQW458776:EQW458778 FAS458776:FAS458778 FKO458776:FKO458778 FUK458776:FUK458778 GEG458776:GEG458778 GOC458776:GOC458778 GXY458776:GXY458778 HHU458776:HHU458778 HRQ458776:HRQ458778 IBM458776:IBM458778 ILI458776:ILI458778 IVE458776:IVE458778 JFA458776:JFA458778 JOW458776:JOW458778 JYS458776:JYS458778 KIO458776:KIO458778 KSK458776:KSK458778 LCG458776:LCG458778 LMC458776:LMC458778 LVY458776:LVY458778 MFU458776:MFU458778 MPQ458776:MPQ458778 MZM458776:MZM458778 NJI458776:NJI458778 NTE458776:NTE458778 ODA458776:ODA458778 OMW458776:OMW458778 OWS458776:OWS458778 PGO458776:PGO458778 PQK458776:PQK458778 QAG458776:QAG458778 QKC458776:QKC458778 QTY458776:QTY458778 RDU458776:RDU458778 RNQ458776:RNQ458778 RXM458776:RXM458778 SHI458776:SHI458778 SRE458776:SRE458778 TBA458776:TBA458778 TKW458776:TKW458778 TUS458776:TUS458778 UEO458776:UEO458778 UOK458776:UOK458778 UYG458776:UYG458778 VIC458776:VIC458778 VRY458776:VRY458778 WBU458776:WBU458778 WLQ458776:WLQ458778 WVM458776:WVM458778 F524312:F524314 JA524312:JA524314 SW524312:SW524314 ACS524312:ACS524314 AMO524312:AMO524314 AWK524312:AWK524314 BGG524312:BGG524314 BQC524312:BQC524314 BZY524312:BZY524314 CJU524312:CJU524314 CTQ524312:CTQ524314 DDM524312:DDM524314 DNI524312:DNI524314 DXE524312:DXE524314 EHA524312:EHA524314 EQW524312:EQW524314 FAS524312:FAS524314 FKO524312:FKO524314 FUK524312:FUK524314 GEG524312:GEG524314 GOC524312:GOC524314 GXY524312:GXY524314 HHU524312:HHU524314 HRQ524312:HRQ524314 IBM524312:IBM524314 ILI524312:ILI524314 IVE524312:IVE524314 JFA524312:JFA524314 JOW524312:JOW524314 JYS524312:JYS524314 KIO524312:KIO524314 KSK524312:KSK524314 LCG524312:LCG524314 LMC524312:LMC524314 LVY524312:LVY524314 MFU524312:MFU524314 MPQ524312:MPQ524314 MZM524312:MZM524314 NJI524312:NJI524314 NTE524312:NTE524314 ODA524312:ODA524314 OMW524312:OMW524314 OWS524312:OWS524314 PGO524312:PGO524314 PQK524312:PQK524314 QAG524312:QAG524314 QKC524312:QKC524314 QTY524312:QTY524314 RDU524312:RDU524314 RNQ524312:RNQ524314 RXM524312:RXM524314 SHI524312:SHI524314 SRE524312:SRE524314 TBA524312:TBA524314 TKW524312:TKW524314 TUS524312:TUS524314 UEO524312:UEO524314 UOK524312:UOK524314 UYG524312:UYG524314 VIC524312:VIC524314 VRY524312:VRY524314 WBU524312:WBU524314 WLQ524312:WLQ524314 WVM524312:WVM524314 F589848:F589850 JA589848:JA589850 SW589848:SW589850 ACS589848:ACS589850 AMO589848:AMO589850 AWK589848:AWK589850 BGG589848:BGG589850 BQC589848:BQC589850 BZY589848:BZY589850 CJU589848:CJU589850 CTQ589848:CTQ589850 DDM589848:DDM589850 DNI589848:DNI589850 DXE589848:DXE589850 EHA589848:EHA589850 EQW589848:EQW589850 FAS589848:FAS589850 FKO589848:FKO589850 FUK589848:FUK589850 GEG589848:GEG589850 GOC589848:GOC589850 GXY589848:GXY589850 HHU589848:HHU589850 HRQ589848:HRQ589850 IBM589848:IBM589850 ILI589848:ILI589850 IVE589848:IVE589850 JFA589848:JFA589850 JOW589848:JOW589850 JYS589848:JYS589850 KIO589848:KIO589850 KSK589848:KSK589850 LCG589848:LCG589850 LMC589848:LMC589850 LVY589848:LVY589850 MFU589848:MFU589850 MPQ589848:MPQ589850 MZM589848:MZM589850 NJI589848:NJI589850 NTE589848:NTE589850 ODA589848:ODA589850 OMW589848:OMW589850 OWS589848:OWS589850 PGO589848:PGO589850 PQK589848:PQK589850 QAG589848:QAG589850 QKC589848:QKC589850 QTY589848:QTY589850 RDU589848:RDU589850 RNQ589848:RNQ589850 RXM589848:RXM589850 SHI589848:SHI589850 SRE589848:SRE589850 TBA589848:TBA589850 TKW589848:TKW589850 TUS589848:TUS589850 UEO589848:UEO589850 UOK589848:UOK589850 UYG589848:UYG589850 VIC589848:VIC589850 VRY589848:VRY589850 WBU589848:WBU589850 WLQ589848:WLQ589850 WVM589848:WVM589850 F655384:F655386 JA655384:JA655386 SW655384:SW655386 ACS655384:ACS655386 AMO655384:AMO655386 AWK655384:AWK655386 BGG655384:BGG655386 BQC655384:BQC655386 BZY655384:BZY655386 CJU655384:CJU655386 CTQ655384:CTQ655386 DDM655384:DDM655386 DNI655384:DNI655386 DXE655384:DXE655386 EHA655384:EHA655386 EQW655384:EQW655386 FAS655384:FAS655386 FKO655384:FKO655386 FUK655384:FUK655386 GEG655384:GEG655386 GOC655384:GOC655386 GXY655384:GXY655386 HHU655384:HHU655386 HRQ655384:HRQ655386 IBM655384:IBM655386 ILI655384:ILI655386 IVE655384:IVE655386 JFA655384:JFA655386 JOW655384:JOW655386 JYS655384:JYS655386 KIO655384:KIO655386 KSK655384:KSK655386 LCG655384:LCG655386 LMC655384:LMC655386 LVY655384:LVY655386 MFU655384:MFU655386 MPQ655384:MPQ655386 MZM655384:MZM655386 NJI655384:NJI655386 NTE655384:NTE655386 ODA655384:ODA655386 OMW655384:OMW655386 OWS655384:OWS655386 PGO655384:PGO655386 PQK655384:PQK655386 QAG655384:QAG655386 QKC655384:QKC655386 QTY655384:QTY655386 RDU655384:RDU655386 RNQ655384:RNQ655386 RXM655384:RXM655386 SHI655384:SHI655386 SRE655384:SRE655386 TBA655384:TBA655386 TKW655384:TKW655386 TUS655384:TUS655386 UEO655384:UEO655386 UOK655384:UOK655386 UYG655384:UYG655386 VIC655384:VIC655386 VRY655384:VRY655386 WBU655384:WBU655386 WLQ655384:WLQ655386 WVM655384:WVM655386 F720920:F720922 JA720920:JA720922 SW720920:SW720922 ACS720920:ACS720922 AMO720920:AMO720922 AWK720920:AWK720922 BGG720920:BGG720922 BQC720920:BQC720922 BZY720920:BZY720922 CJU720920:CJU720922 CTQ720920:CTQ720922 DDM720920:DDM720922 DNI720920:DNI720922 DXE720920:DXE720922 EHA720920:EHA720922 EQW720920:EQW720922 FAS720920:FAS720922 FKO720920:FKO720922 FUK720920:FUK720922 GEG720920:GEG720922 GOC720920:GOC720922 GXY720920:GXY720922 HHU720920:HHU720922 HRQ720920:HRQ720922 IBM720920:IBM720922 ILI720920:ILI720922 IVE720920:IVE720922 JFA720920:JFA720922 JOW720920:JOW720922 JYS720920:JYS720922 KIO720920:KIO720922 KSK720920:KSK720922 LCG720920:LCG720922 LMC720920:LMC720922 LVY720920:LVY720922 MFU720920:MFU720922 MPQ720920:MPQ720922 MZM720920:MZM720922 NJI720920:NJI720922 NTE720920:NTE720922 ODA720920:ODA720922 OMW720920:OMW720922 OWS720920:OWS720922 PGO720920:PGO720922 PQK720920:PQK720922 QAG720920:QAG720922 QKC720920:QKC720922 QTY720920:QTY720922 RDU720920:RDU720922 RNQ720920:RNQ720922 RXM720920:RXM720922 SHI720920:SHI720922 SRE720920:SRE720922 TBA720920:TBA720922 TKW720920:TKW720922 TUS720920:TUS720922 UEO720920:UEO720922 UOK720920:UOK720922 UYG720920:UYG720922 VIC720920:VIC720922 VRY720920:VRY720922 WBU720920:WBU720922 WLQ720920:WLQ720922 WVM720920:WVM720922 F786456:F786458 JA786456:JA786458 SW786456:SW786458 ACS786456:ACS786458 AMO786456:AMO786458 AWK786456:AWK786458 BGG786456:BGG786458 BQC786456:BQC786458 BZY786456:BZY786458 CJU786456:CJU786458 CTQ786456:CTQ786458 DDM786456:DDM786458 DNI786456:DNI786458 DXE786456:DXE786458 EHA786456:EHA786458 EQW786456:EQW786458 FAS786456:FAS786458 FKO786456:FKO786458 FUK786456:FUK786458 GEG786456:GEG786458 GOC786456:GOC786458 GXY786456:GXY786458 HHU786456:HHU786458 HRQ786456:HRQ786458 IBM786456:IBM786458 ILI786456:ILI786458 IVE786456:IVE786458 JFA786456:JFA786458 JOW786456:JOW786458 JYS786456:JYS786458 KIO786456:KIO786458 KSK786456:KSK786458 LCG786456:LCG786458 LMC786456:LMC786458 LVY786456:LVY786458 MFU786456:MFU786458 MPQ786456:MPQ786458 MZM786456:MZM786458 NJI786456:NJI786458 NTE786456:NTE786458 ODA786456:ODA786458 OMW786456:OMW786458 OWS786456:OWS786458 PGO786456:PGO786458 PQK786456:PQK786458 QAG786456:QAG786458 QKC786456:QKC786458 QTY786456:QTY786458 RDU786456:RDU786458 RNQ786456:RNQ786458 RXM786456:RXM786458 SHI786456:SHI786458 SRE786456:SRE786458 TBA786456:TBA786458 TKW786456:TKW786458 TUS786456:TUS786458 UEO786456:UEO786458 UOK786456:UOK786458 UYG786456:UYG786458 VIC786456:VIC786458 VRY786456:VRY786458 WBU786456:WBU786458 WLQ786456:WLQ786458 WVM786456:WVM786458 F851992:F851994 JA851992:JA851994 SW851992:SW851994 ACS851992:ACS851994 AMO851992:AMO851994 AWK851992:AWK851994 BGG851992:BGG851994 BQC851992:BQC851994 BZY851992:BZY851994 CJU851992:CJU851994 CTQ851992:CTQ851994 DDM851992:DDM851994 DNI851992:DNI851994 DXE851992:DXE851994 EHA851992:EHA851994 EQW851992:EQW851994 FAS851992:FAS851994 FKO851992:FKO851994 FUK851992:FUK851994 GEG851992:GEG851994 GOC851992:GOC851994 GXY851992:GXY851994 HHU851992:HHU851994 HRQ851992:HRQ851994 IBM851992:IBM851994 ILI851992:ILI851994 IVE851992:IVE851994 JFA851992:JFA851994 JOW851992:JOW851994 JYS851992:JYS851994 KIO851992:KIO851994 KSK851992:KSK851994 LCG851992:LCG851994 LMC851992:LMC851994 LVY851992:LVY851994 MFU851992:MFU851994 MPQ851992:MPQ851994 MZM851992:MZM851994 NJI851992:NJI851994 NTE851992:NTE851994 ODA851992:ODA851994 OMW851992:OMW851994 OWS851992:OWS851994 PGO851992:PGO851994 PQK851992:PQK851994 QAG851992:QAG851994 QKC851992:QKC851994 QTY851992:QTY851994 RDU851992:RDU851994 RNQ851992:RNQ851994 RXM851992:RXM851994 SHI851992:SHI851994 SRE851992:SRE851994 TBA851992:TBA851994 TKW851992:TKW851994 TUS851992:TUS851994 UEO851992:UEO851994 UOK851992:UOK851994 UYG851992:UYG851994 VIC851992:VIC851994 VRY851992:VRY851994 WBU851992:WBU851994 WLQ851992:WLQ851994 WVM851992:WVM851994 F917528:F917530 JA917528:JA917530 SW917528:SW917530 ACS917528:ACS917530 AMO917528:AMO917530 AWK917528:AWK917530 BGG917528:BGG917530 BQC917528:BQC917530 BZY917528:BZY917530 CJU917528:CJU917530 CTQ917528:CTQ917530 DDM917528:DDM917530 DNI917528:DNI917530 DXE917528:DXE917530 EHA917528:EHA917530 EQW917528:EQW917530 FAS917528:FAS917530 FKO917528:FKO917530 FUK917528:FUK917530 GEG917528:GEG917530 GOC917528:GOC917530 GXY917528:GXY917530 HHU917528:HHU917530 HRQ917528:HRQ917530 IBM917528:IBM917530 ILI917528:ILI917530 IVE917528:IVE917530 JFA917528:JFA917530 JOW917528:JOW917530 JYS917528:JYS917530 KIO917528:KIO917530 KSK917528:KSK917530 LCG917528:LCG917530 LMC917528:LMC917530 LVY917528:LVY917530 MFU917528:MFU917530 MPQ917528:MPQ917530 MZM917528:MZM917530 NJI917528:NJI917530 NTE917528:NTE917530 ODA917528:ODA917530 OMW917528:OMW917530 OWS917528:OWS917530 PGO917528:PGO917530 PQK917528:PQK917530 QAG917528:QAG917530 QKC917528:QKC917530 QTY917528:QTY917530 RDU917528:RDU917530 RNQ917528:RNQ917530 RXM917528:RXM917530 SHI917528:SHI917530 SRE917528:SRE917530 TBA917528:TBA917530 TKW917528:TKW917530 TUS917528:TUS917530 UEO917528:UEO917530 UOK917528:UOK917530 UYG917528:UYG917530 VIC917528:VIC917530 VRY917528:VRY917530 WBU917528:WBU917530 WLQ917528:WLQ917530 WVM917528:WVM917530 F983064:F983066 JA983064:JA983066 SW983064:SW983066 ACS983064:ACS983066 AMO983064:AMO983066 AWK983064:AWK983066 BGG983064:BGG983066 BQC983064:BQC983066 BZY983064:BZY983066 CJU983064:CJU983066 CTQ983064:CTQ983066 DDM983064:DDM983066 DNI983064:DNI983066 DXE983064:DXE983066 EHA983064:EHA983066 EQW983064:EQW983066 FAS983064:FAS983066 FKO983064:FKO983066 FUK983064:FUK983066 GEG983064:GEG983066 GOC983064:GOC983066 GXY983064:GXY983066 HHU983064:HHU983066 HRQ983064:HRQ983066 IBM983064:IBM983066 ILI983064:ILI983066 IVE983064:IVE983066 JFA983064:JFA983066 JOW983064:JOW983066 JYS983064:JYS983066 KIO983064:KIO983066 KSK983064:KSK983066 LCG983064:LCG983066 LMC983064:LMC983066 LVY983064:LVY983066 MFU983064:MFU983066 MPQ983064:MPQ983066 MZM983064:MZM983066 NJI983064:NJI983066 NTE983064:NTE983066 ODA983064:ODA983066 OMW983064:OMW983066 OWS983064:OWS983066 PGO983064:PGO983066 PQK983064:PQK983066 QAG983064:QAG983066 QKC983064:QKC983066 QTY983064:QTY983066 RDU983064:RDU983066 RNQ983064:RNQ983066 RXM983064:RXM983066 SHI983064:SHI983066 SRE983064:SRE983066 TBA983064:TBA983066 TKW983064:TKW983066 TUS983064:TUS983066 UEO983064:UEO983066 UOK983064:UOK983066 UYG983064:UYG983066 VIC983064:VIC983066 VRY983064:VRY983066 WBU983064:WBU983066 WLQ983064:WLQ983066 WVM983064:WVM983066 F26 JB25 SX25 ACT25 AMP25 AWL25 BGH25 BQD25 BZZ25 CJV25 CTR25 DDN25 DNJ25 DXF25 EHB25 EQX25 FAT25 FKP25 FUL25 GEH25 GOD25 GXZ25 HHV25 HRR25 IBN25 ILJ25 IVF25 JFB25 JOX25 JYT25 KIP25 KSL25 LCH25 LMD25 LVZ25 MFV25 MPR25 MZN25 NJJ25 NTF25 ODB25 OMX25 OWT25 PGP25 PQL25 QAH25 QKD25 QTZ25 RDV25 RNR25 RXN25 SHJ25 SRF25 TBB25 TKX25 TUT25 UEP25 UOL25 UYH25 VID25 VRZ25 WBV25 WLR25 WVN25 G65561 JB65561 SX65561 ACT65561 AMP65561 AWL65561 BGH65561 BQD65561 BZZ65561 CJV65561 CTR65561 DDN65561 DNJ65561 DXF65561 EHB65561 EQX65561 FAT65561 FKP65561 FUL65561 GEH65561 GOD65561 GXZ65561 HHV65561 HRR65561 IBN65561 ILJ65561 IVF65561 JFB65561 JOX65561 JYT65561 KIP65561 KSL65561 LCH65561 LMD65561 LVZ65561 MFV65561 MPR65561 MZN65561 NJJ65561 NTF65561 ODB65561 OMX65561 OWT65561 PGP65561 PQL65561 QAH65561 QKD65561 QTZ65561 RDV65561 RNR65561 RXN65561 SHJ65561 SRF65561 TBB65561 TKX65561 TUT65561 UEP65561 UOL65561 UYH65561 VID65561 VRZ65561 WBV65561 WLR65561 WVN65561 G131097 JB131097 SX131097 ACT131097 AMP131097 AWL131097 BGH131097 BQD131097 BZZ131097 CJV131097 CTR131097 DDN131097 DNJ131097 DXF131097 EHB131097 EQX131097 FAT131097 FKP131097 FUL131097 GEH131097 GOD131097 GXZ131097 HHV131097 HRR131097 IBN131097 ILJ131097 IVF131097 JFB131097 JOX131097 JYT131097 KIP131097 KSL131097 LCH131097 LMD131097 LVZ131097 MFV131097 MPR131097 MZN131097 NJJ131097 NTF131097 ODB131097 OMX131097 OWT131097 PGP131097 PQL131097 QAH131097 QKD131097 QTZ131097 RDV131097 RNR131097 RXN131097 SHJ131097 SRF131097 TBB131097 TKX131097 TUT131097 UEP131097 UOL131097 UYH131097 VID131097 VRZ131097 WBV131097 WLR131097 WVN131097 G196633 JB196633 SX196633 ACT196633 AMP196633 AWL196633 BGH196633 BQD196633 BZZ196633 CJV196633 CTR196633 DDN196633 DNJ196633 DXF196633 EHB196633 EQX196633 FAT196633 FKP196633 FUL196633 GEH196633 GOD196633 GXZ196633 HHV196633 HRR196633 IBN196633 ILJ196633 IVF196633 JFB196633 JOX196633 JYT196633 KIP196633 KSL196633 LCH196633 LMD196633 LVZ196633 MFV196633 MPR196633 MZN196633 NJJ196633 NTF196633 ODB196633 OMX196633 OWT196633 PGP196633 PQL196633 QAH196633 QKD196633 QTZ196633 RDV196633 RNR196633 RXN196633 SHJ196633 SRF196633 TBB196633 TKX196633 TUT196633 UEP196633 UOL196633 UYH196633 VID196633 VRZ196633 WBV196633 WLR196633 WVN196633 G262169 JB262169 SX262169 ACT262169 AMP262169 AWL262169 BGH262169 BQD262169 BZZ262169 CJV262169 CTR262169 DDN262169 DNJ262169 DXF262169 EHB262169 EQX262169 FAT262169 FKP262169 FUL262169 GEH262169 GOD262169 GXZ262169 HHV262169 HRR262169 IBN262169 ILJ262169 IVF262169 JFB262169 JOX262169 JYT262169 KIP262169 KSL262169 LCH262169 LMD262169 LVZ262169 MFV262169 MPR262169 MZN262169 NJJ262169 NTF262169 ODB262169 OMX262169 OWT262169 PGP262169 PQL262169 QAH262169 QKD262169 QTZ262169 RDV262169 RNR262169 RXN262169 SHJ262169 SRF262169 TBB262169 TKX262169 TUT262169 UEP262169 UOL262169 UYH262169 VID262169 VRZ262169 WBV262169 WLR262169 WVN262169 G327705 JB327705 SX327705 ACT327705 AMP327705 AWL327705 BGH327705 BQD327705 BZZ327705 CJV327705 CTR327705 DDN327705 DNJ327705 DXF327705 EHB327705 EQX327705 FAT327705 FKP327705 FUL327705 GEH327705 GOD327705 GXZ327705 HHV327705 HRR327705 IBN327705 ILJ327705 IVF327705 JFB327705 JOX327705 JYT327705 KIP327705 KSL327705 LCH327705 LMD327705 LVZ327705 MFV327705 MPR327705 MZN327705 NJJ327705 NTF327705 ODB327705 OMX327705 OWT327705 PGP327705 PQL327705 QAH327705 QKD327705 QTZ327705 RDV327705 RNR327705 RXN327705 SHJ327705 SRF327705 TBB327705 TKX327705 TUT327705 UEP327705 UOL327705 UYH327705 VID327705 VRZ327705 WBV327705 WLR327705 WVN327705 G393241 JB393241 SX393241 ACT393241 AMP393241 AWL393241 BGH393241 BQD393241 BZZ393241 CJV393241 CTR393241 DDN393241 DNJ393241 DXF393241 EHB393241 EQX393241 FAT393241 FKP393241 FUL393241 GEH393241 GOD393241 GXZ393241 HHV393241 HRR393241 IBN393241 ILJ393241 IVF393241 JFB393241 JOX393241 JYT393241 KIP393241 KSL393241 LCH393241 LMD393241 LVZ393241 MFV393241 MPR393241 MZN393241 NJJ393241 NTF393241 ODB393241 OMX393241 OWT393241 PGP393241 PQL393241 QAH393241 QKD393241 QTZ393241 RDV393241 RNR393241 RXN393241 SHJ393241 SRF393241 TBB393241 TKX393241 TUT393241 UEP393241 UOL393241 UYH393241 VID393241 VRZ393241 WBV393241 WLR393241 WVN393241 G458777 JB458777 SX458777 ACT458777 AMP458777 AWL458777 BGH458777 BQD458777 BZZ458777 CJV458777 CTR458777 DDN458777 DNJ458777 DXF458777 EHB458777 EQX458777 FAT458777 FKP458777 FUL458777 GEH458777 GOD458777 GXZ458777 HHV458777 HRR458777 IBN458777 ILJ458777 IVF458777 JFB458777 JOX458777 JYT458777 KIP458777 KSL458777 LCH458777 LMD458777 LVZ458777 MFV458777 MPR458777 MZN458777 NJJ458777 NTF458777 ODB458777 OMX458777 OWT458777 PGP458777 PQL458777 QAH458777 QKD458777 QTZ458777 RDV458777 RNR458777 RXN458777 SHJ458777 SRF458777 TBB458777 TKX458777 TUT458777 UEP458777 UOL458777 UYH458777 VID458777 VRZ458777 WBV458777 WLR458777 WVN458777 G524313 JB524313 SX524313 ACT524313 AMP524313 AWL524313 BGH524313 BQD524313 BZZ524313 CJV524313 CTR524313 DDN524313 DNJ524313 DXF524313 EHB524313 EQX524313 FAT524313 FKP524313 FUL524313 GEH524313 GOD524313 GXZ524313 HHV524313 HRR524313 IBN524313 ILJ524313 IVF524313 JFB524313 JOX524313 JYT524313 KIP524313 KSL524313 LCH524313 LMD524313 LVZ524313 MFV524313 MPR524313 MZN524313 NJJ524313 NTF524313 ODB524313 OMX524313 OWT524313 PGP524313 PQL524313 QAH524313 QKD524313 QTZ524313 RDV524313 RNR524313 RXN524313 SHJ524313 SRF524313 TBB524313 TKX524313 TUT524313 UEP524313 UOL524313 UYH524313 VID524313 VRZ524313 WBV524313 WLR524313 WVN524313 G589849 JB589849 SX589849 ACT589849 AMP589849 AWL589849 BGH589849 BQD589849 BZZ589849 CJV589849 CTR589849 DDN589849 DNJ589849 DXF589849 EHB589849 EQX589849 FAT589849 FKP589849 FUL589849 GEH589849 GOD589849 GXZ589849 HHV589849 HRR589849 IBN589849 ILJ589849 IVF589849 JFB589849 JOX589849 JYT589849 KIP589849 KSL589849 LCH589849 LMD589849 LVZ589849 MFV589849 MPR589849 MZN589849 NJJ589849 NTF589849 ODB589849 OMX589849 OWT589849 PGP589849 PQL589849 QAH589849 QKD589849 QTZ589849 RDV589849 RNR589849 RXN589849 SHJ589849 SRF589849 TBB589849 TKX589849 TUT589849 UEP589849 UOL589849 UYH589849 VID589849 VRZ589849 WBV589849 WLR589849 WVN589849 G655385 JB655385 SX655385 ACT655385 AMP655385 AWL655385 BGH655385 BQD655385 BZZ655385 CJV655385 CTR655385 DDN655385 DNJ655385 DXF655385 EHB655385 EQX655385 FAT655385 FKP655385 FUL655385 GEH655385 GOD655385 GXZ655385 HHV655385 HRR655385 IBN655385 ILJ655385 IVF655385 JFB655385 JOX655385 JYT655385 KIP655385 KSL655385 LCH655385 LMD655385 LVZ655385 MFV655385 MPR655385 MZN655385 NJJ655385 NTF655385 ODB655385 OMX655385 OWT655385 PGP655385 PQL655385 QAH655385 QKD655385 QTZ655385 RDV655385 RNR655385 RXN655385 SHJ655385 SRF655385 TBB655385 TKX655385 TUT655385 UEP655385 UOL655385 UYH655385 VID655385 VRZ655385 WBV655385 WLR655385 WVN655385 G720921 JB720921 SX720921 ACT720921 AMP720921 AWL720921 BGH720921 BQD720921 BZZ720921 CJV720921 CTR720921 DDN720921 DNJ720921 DXF720921 EHB720921 EQX720921 FAT720921 FKP720921 FUL720921 GEH720921 GOD720921 GXZ720921 HHV720921 HRR720921 IBN720921 ILJ720921 IVF720921 JFB720921 JOX720921 JYT720921 KIP720921 KSL720921 LCH720921 LMD720921 LVZ720921 MFV720921 MPR720921 MZN720921 NJJ720921 NTF720921 ODB720921 OMX720921 OWT720921 PGP720921 PQL720921 QAH720921 QKD720921 QTZ720921 RDV720921 RNR720921 RXN720921 SHJ720921 SRF720921 TBB720921 TKX720921 TUT720921 UEP720921 UOL720921 UYH720921 VID720921 VRZ720921 WBV720921 WLR720921 WVN720921 G786457 JB786457 SX786457 ACT786457 AMP786457 AWL786457 BGH786457 BQD786457 BZZ786457 CJV786457 CTR786457 DDN786457 DNJ786457 DXF786457 EHB786457 EQX786457 FAT786457 FKP786457 FUL786457 GEH786457 GOD786457 GXZ786457 HHV786457 HRR786457 IBN786457 ILJ786457 IVF786457 JFB786457 JOX786457 JYT786457 KIP786457 KSL786457 LCH786457 LMD786457 LVZ786457 MFV786457 MPR786457 MZN786457 NJJ786457 NTF786457 ODB786457 OMX786457 OWT786457 PGP786457 PQL786457 QAH786457 QKD786457 QTZ786457 RDV786457 RNR786457 RXN786457 SHJ786457 SRF786457 TBB786457 TKX786457 TUT786457 UEP786457 UOL786457 UYH786457 VID786457 VRZ786457 WBV786457 WLR786457 WVN786457 G851993 JB851993 SX851993 ACT851993 AMP851993 AWL851993 BGH851993 BQD851993 BZZ851993 CJV851993 CTR851993 DDN851993 DNJ851993 DXF851993 EHB851993 EQX851993 FAT851993 FKP851993 FUL851993 GEH851993 GOD851993 GXZ851993 HHV851993 HRR851993 IBN851993 ILJ851993 IVF851993 JFB851993 JOX851993 JYT851993 KIP851993 KSL851993 LCH851993 LMD851993 LVZ851993 MFV851993 MPR851993 MZN851993 NJJ851993 NTF851993 ODB851993 OMX851993 OWT851993 PGP851993 PQL851993 QAH851993 QKD851993 QTZ851993 RDV851993 RNR851993 RXN851993 SHJ851993 SRF851993 TBB851993 TKX851993 TUT851993 UEP851993 UOL851993 UYH851993 VID851993 VRZ851993 WBV851993 WLR851993 WVN851993 G917529 JB917529 SX917529 ACT917529 AMP917529 AWL917529 BGH917529 BQD917529 BZZ917529 CJV917529 CTR917529 DDN917529 DNJ917529 DXF917529 EHB917529 EQX917529 FAT917529 FKP917529 FUL917529 GEH917529 GOD917529 GXZ917529 HHV917529 HRR917529 IBN917529 ILJ917529 IVF917529 JFB917529 JOX917529 JYT917529 KIP917529 KSL917529 LCH917529 LMD917529 LVZ917529 MFV917529 MPR917529 MZN917529 NJJ917529 NTF917529 ODB917529 OMX917529 OWT917529 PGP917529 PQL917529 QAH917529 QKD917529 QTZ917529 RDV917529 RNR917529 RXN917529 SHJ917529 SRF917529 TBB917529 TKX917529 TUT917529 UEP917529 UOL917529 UYH917529 VID917529 VRZ917529 WBV917529 WLR917529 WVN917529 G983065 JB983065 SX983065 ACT983065 AMP983065 AWL983065 BGH983065 BQD983065 BZZ983065 CJV983065 CTR983065 DDN983065 DNJ983065 DXF983065 EHB983065 EQX983065 FAT983065 FKP983065 FUL983065 GEH983065 GOD983065 GXZ983065 HHV983065 HRR983065 IBN983065 ILJ983065 IVF983065 JFB983065 JOX983065 JYT983065 KIP983065 KSL983065 LCH983065 LMD983065 LVZ983065 MFV983065 MPR983065 MZN983065 NJJ983065 NTF983065 ODB983065 OMX983065 OWT983065 PGP983065 PQL983065 QAH983065 QKD983065 QTZ983065 RDV983065 RNR983065 RXN983065 SHJ983065 SRF983065 TBB983065 TKX983065 TUT983065 UEP983065 UOL983065 UYH983065 VID983065 VRZ983065 WBV983065 F25:G25" xr:uid="{00000000-0002-0000-0000-00000B000000}"/>
    <dataValidation type="list" allowBlank="1" showInputMessage="1" showErrorMessage="1" sqref="L31" xr:uid="{497E0280-7DEC-4899-96E8-BF6BCADC276E}">
      <formula1>$AN$132:$AN$139</formula1>
    </dataValidation>
    <dataValidation type="list" allowBlank="1" showInputMessage="1" showErrorMessage="1" sqref="F20" xr:uid="{1D19B0F0-EDC6-4845-91D8-1A11C3C72F90}">
      <formula1>$AG$198:$AG$210</formula1>
    </dataValidation>
    <dataValidation type="list" allowBlank="1" showInputMessage="1" showErrorMessage="1" sqref="G20" xr:uid="{A1A8F3BB-661B-42FE-88AB-3C0BBAE89D31}">
      <formula1>$AD$116:$AD$121</formula1>
    </dataValidation>
  </dataValidations>
  <hyperlinks>
    <hyperlink ref="M18" r:id="rId1" xr:uid="{00000000-0004-0000-0000-000000000000}"/>
  </hyperlinks>
  <pageMargins left="0.7" right="0.7" top="0.75" bottom="0.75" header="0.3" footer="0.3"/>
  <pageSetup paperSize="9" orientation="portrait" horizontalDpi="4294967293" verticalDpi="0" r:id="rId2"/>
  <ignoredErrors>
    <ignoredError sqref="AI223 AQ198 AH246 AL132 AZ127" unlockedFormula="1"/>
  </ignoredError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249977111117893"/>
    <pageSetUpPr fitToPage="1"/>
  </sheetPr>
  <dimension ref="B1:AD47"/>
  <sheetViews>
    <sheetView showGridLines="0" showRowColHeaders="0" workbookViewId="0">
      <selection activeCell="Q12" sqref="Q12"/>
    </sheetView>
  </sheetViews>
  <sheetFormatPr defaultRowHeight="14.4" x14ac:dyDescent="0.3"/>
  <cols>
    <col min="1" max="1" width="5" style="1" customWidth="1"/>
    <col min="2" max="2" width="6.109375" style="1" customWidth="1"/>
    <col min="3" max="3" width="3.77734375" style="1" customWidth="1"/>
    <col min="4" max="4" width="9.33203125" style="1" bestFit="1" customWidth="1"/>
    <col min="5" max="5" width="8.88671875" style="1"/>
    <col min="6" max="6" width="9.6640625" style="1" customWidth="1"/>
    <col min="7" max="7" width="13.21875" style="1" customWidth="1"/>
    <col min="8" max="8" width="16.33203125" style="1" customWidth="1"/>
    <col min="9" max="9" width="2.6640625" style="1" customWidth="1"/>
    <col min="10" max="10" width="12.44140625" style="1" customWidth="1"/>
    <col min="11" max="11" width="7.33203125" style="1" customWidth="1"/>
    <col min="12" max="12" width="7.21875" style="1" customWidth="1"/>
    <col min="13" max="17" width="9.109375" style="1" customWidth="1"/>
    <col min="18" max="18" width="13.77734375" style="1" customWidth="1"/>
    <col min="19" max="19" width="9.109375" style="1" customWidth="1"/>
    <col min="20" max="20" width="8.88671875" style="1"/>
    <col min="21" max="58" width="9.109375" style="1" customWidth="1"/>
    <col min="59" max="256" width="8.88671875" style="1"/>
    <col min="257" max="257" width="5" style="1" customWidth="1"/>
    <col min="258" max="258" width="6.109375" style="1" customWidth="1"/>
    <col min="259" max="259" width="3.77734375" style="1" customWidth="1"/>
    <col min="260" max="260" width="9.33203125" style="1" bestFit="1" customWidth="1"/>
    <col min="261" max="261" width="8.88671875" style="1"/>
    <col min="262" max="262" width="9.6640625" style="1" customWidth="1"/>
    <col min="263" max="263" width="13.21875" style="1" customWidth="1"/>
    <col min="264" max="264" width="12.6640625" style="1" customWidth="1"/>
    <col min="265" max="265" width="2.6640625" style="1" customWidth="1"/>
    <col min="266" max="266" width="12.44140625" style="1" customWidth="1"/>
    <col min="267" max="267" width="7.33203125" style="1" customWidth="1"/>
    <col min="268" max="268" width="7.21875" style="1" customWidth="1"/>
    <col min="269" max="275" width="9.109375" style="1" customWidth="1"/>
    <col min="276" max="276" width="8.88671875" style="1"/>
    <col min="277" max="314" width="9.109375" style="1" customWidth="1"/>
    <col min="315" max="512" width="8.88671875" style="1"/>
    <col min="513" max="513" width="5" style="1" customWidth="1"/>
    <col min="514" max="514" width="6.109375" style="1" customWidth="1"/>
    <col min="515" max="515" width="3.77734375" style="1" customWidth="1"/>
    <col min="516" max="516" width="9.33203125" style="1" bestFit="1" customWidth="1"/>
    <col min="517" max="517" width="8.88671875" style="1"/>
    <col min="518" max="518" width="9.6640625" style="1" customWidth="1"/>
    <col min="519" max="519" width="13.21875" style="1" customWidth="1"/>
    <col min="520" max="520" width="12.6640625" style="1" customWidth="1"/>
    <col min="521" max="521" width="2.6640625" style="1" customWidth="1"/>
    <col min="522" max="522" width="12.44140625" style="1" customWidth="1"/>
    <col min="523" max="523" width="7.33203125" style="1" customWidth="1"/>
    <col min="524" max="524" width="7.21875" style="1" customWidth="1"/>
    <col min="525" max="531" width="9.109375" style="1" customWidth="1"/>
    <col min="532" max="532" width="8.88671875" style="1"/>
    <col min="533" max="570" width="9.109375" style="1" customWidth="1"/>
    <col min="571" max="768" width="8.88671875" style="1"/>
    <col min="769" max="769" width="5" style="1" customWidth="1"/>
    <col min="770" max="770" width="6.109375" style="1" customWidth="1"/>
    <col min="771" max="771" width="3.77734375" style="1" customWidth="1"/>
    <col min="772" max="772" width="9.33203125" style="1" bestFit="1" customWidth="1"/>
    <col min="773" max="773" width="8.88671875" style="1"/>
    <col min="774" max="774" width="9.6640625" style="1" customWidth="1"/>
    <col min="775" max="775" width="13.21875" style="1" customWidth="1"/>
    <col min="776" max="776" width="12.6640625" style="1" customWidth="1"/>
    <col min="777" max="777" width="2.6640625" style="1" customWidth="1"/>
    <col min="778" max="778" width="12.44140625" style="1" customWidth="1"/>
    <col min="779" max="779" width="7.33203125" style="1" customWidth="1"/>
    <col min="780" max="780" width="7.21875" style="1" customWidth="1"/>
    <col min="781" max="787" width="9.109375" style="1" customWidth="1"/>
    <col min="788" max="788" width="8.88671875" style="1"/>
    <col min="789" max="826" width="9.109375" style="1" customWidth="1"/>
    <col min="827" max="1024" width="8.88671875" style="1"/>
    <col min="1025" max="1025" width="5" style="1" customWidth="1"/>
    <col min="1026" max="1026" width="6.109375" style="1" customWidth="1"/>
    <col min="1027" max="1027" width="3.77734375" style="1" customWidth="1"/>
    <col min="1028" max="1028" width="9.33203125" style="1" bestFit="1" customWidth="1"/>
    <col min="1029" max="1029" width="8.88671875" style="1"/>
    <col min="1030" max="1030" width="9.6640625" style="1" customWidth="1"/>
    <col min="1031" max="1031" width="13.21875" style="1" customWidth="1"/>
    <col min="1032" max="1032" width="12.6640625" style="1" customWidth="1"/>
    <col min="1033" max="1033" width="2.6640625" style="1" customWidth="1"/>
    <col min="1034" max="1034" width="12.44140625" style="1" customWidth="1"/>
    <col min="1035" max="1035" width="7.33203125" style="1" customWidth="1"/>
    <col min="1036" max="1036" width="7.21875" style="1" customWidth="1"/>
    <col min="1037" max="1043" width="9.109375" style="1" customWidth="1"/>
    <col min="1044" max="1044" width="8.88671875" style="1"/>
    <col min="1045" max="1082" width="9.109375" style="1" customWidth="1"/>
    <col min="1083" max="1280" width="8.88671875" style="1"/>
    <col min="1281" max="1281" width="5" style="1" customWidth="1"/>
    <col min="1282" max="1282" width="6.109375" style="1" customWidth="1"/>
    <col min="1283" max="1283" width="3.77734375" style="1" customWidth="1"/>
    <col min="1284" max="1284" width="9.33203125" style="1" bestFit="1" customWidth="1"/>
    <col min="1285" max="1285" width="8.88671875" style="1"/>
    <col min="1286" max="1286" width="9.6640625" style="1" customWidth="1"/>
    <col min="1287" max="1287" width="13.21875" style="1" customWidth="1"/>
    <col min="1288" max="1288" width="12.6640625" style="1" customWidth="1"/>
    <col min="1289" max="1289" width="2.6640625" style="1" customWidth="1"/>
    <col min="1290" max="1290" width="12.44140625" style="1" customWidth="1"/>
    <col min="1291" max="1291" width="7.33203125" style="1" customWidth="1"/>
    <col min="1292" max="1292" width="7.21875" style="1" customWidth="1"/>
    <col min="1293" max="1299" width="9.109375" style="1" customWidth="1"/>
    <col min="1300" max="1300" width="8.88671875" style="1"/>
    <col min="1301" max="1338" width="9.109375" style="1" customWidth="1"/>
    <col min="1339" max="1536" width="8.88671875" style="1"/>
    <col min="1537" max="1537" width="5" style="1" customWidth="1"/>
    <col min="1538" max="1538" width="6.109375" style="1" customWidth="1"/>
    <col min="1539" max="1539" width="3.77734375" style="1" customWidth="1"/>
    <col min="1540" max="1540" width="9.33203125" style="1" bestFit="1" customWidth="1"/>
    <col min="1541" max="1541" width="8.88671875" style="1"/>
    <col min="1542" max="1542" width="9.6640625" style="1" customWidth="1"/>
    <col min="1543" max="1543" width="13.21875" style="1" customWidth="1"/>
    <col min="1544" max="1544" width="12.6640625" style="1" customWidth="1"/>
    <col min="1545" max="1545" width="2.6640625" style="1" customWidth="1"/>
    <col min="1546" max="1546" width="12.44140625" style="1" customWidth="1"/>
    <col min="1547" max="1547" width="7.33203125" style="1" customWidth="1"/>
    <col min="1548" max="1548" width="7.21875" style="1" customWidth="1"/>
    <col min="1549" max="1555" width="9.109375" style="1" customWidth="1"/>
    <col min="1556" max="1556" width="8.88671875" style="1"/>
    <col min="1557" max="1594" width="9.109375" style="1" customWidth="1"/>
    <col min="1595" max="1792" width="8.88671875" style="1"/>
    <col min="1793" max="1793" width="5" style="1" customWidth="1"/>
    <col min="1794" max="1794" width="6.109375" style="1" customWidth="1"/>
    <col min="1795" max="1795" width="3.77734375" style="1" customWidth="1"/>
    <col min="1796" max="1796" width="9.33203125" style="1" bestFit="1" customWidth="1"/>
    <col min="1797" max="1797" width="8.88671875" style="1"/>
    <col min="1798" max="1798" width="9.6640625" style="1" customWidth="1"/>
    <col min="1799" max="1799" width="13.21875" style="1" customWidth="1"/>
    <col min="1800" max="1800" width="12.6640625" style="1" customWidth="1"/>
    <col min="1801" max="1801" width="2.6640625" style="1" customWidth="1"/>
    <col min="1802" max="1802" width="12.44140625" style="1" customWidth="1"/>
    <col min="1803" max="1803" width="7.33203125" style="1" customWidth="1"/>
    <col min="1804" max="1804" width="7.21875" style="1" customWidth="1"/>
    <col min="1805" max="1811" width="9.109375" style="1" customWidth="1"/>
    <col min="1812" max="1812" width="8.88671875" style="1"/>
    <col min="1813" max="1850" width="9.109375" style="1" customWidth="1"/>
    <col min="1851" max="2048" width="8.88671875" style="1"/>
    <col min="2049" max="2049" width="5" style="1" customWidth="1"/>
    <col min="2050" max="2050" width="6.109375" style="1" customWidth="1"/>
    <col min="2051" max="2051" width="3.77734375" style="1" customWidth="1"/>
    <col min="2052" max="2052" width="9.33203125" style="1" bestFit="1" customWidth="1"/>
    <col min="2053" max="2053" width="8.88671875" style="1"/>
    <col min="2054" max="2054" width="9.6640625" style="1" customWidth="1"/>
    <col min="2055" max="2055" width="13.21875" style="1" customWidth="1"/>
    <col min="2056" max="2056" width="12.6640625" style="1" customWidth="1"/>
    <col min="2057" max="2057" width="2.6640625" style="1" customWidth="1"/>
    <col min="2058" max="2058" width="12.44140625" style="1" customWidth="1"/>
    <col min="2059" max="2059" width="7.33203125" style="1" customWidth="1"/>
    <col min="2060" max="2060" width="7.21875" style="1" customWidth="1"/>
    <col min="2061" max="2067" width="9.109375" style="1" customWidth="1"/>
    <col min="2068" max="2068" width="8.88671875" style="1"/>
    <col min="2069" max="2106" width="9.109375" style="1" customWidth="1"/>
    <col min="2107" max="2304" width="8.88671875" style="1"/>
    <col min="2305" max="2305" width="5" style="1" customWidth="1"/>
    <col min="2306" max="2306" width="6.109375" style="1" customWidth="1"/>
    <col min="2307" max="2307" width="3.77734375" style="1" customWidth="1"/>
    <col min="2308" max="2308" width="9.33203125" style="1" bestFit="1" customWidth="1"/>
    <col min="2309" max="2309" width="8.88671875" style="1"/>
    <col min="2310" max="2310" width="9.6640625" style="1" customWidth="1"/>
    <col min="2311" max="2311" width="13.21875" style="1" customWidth="1"/>
    <col min="2312" max="2312" width="12.6640625" style="1" customWidth="1"/>
    <col min="2313" max="2313" width="2.6640625" style="1" customWidth="1"/>
    <col min="2314" max="2314" width="12.44140625" style="1" customWidth="1"/>
    <col min="2315" max="2315" width="7.33203125" style="1" customWidth="1"/>
    <col min="2316" max="2316" width="7.21875" style="1" customWidth="1"/>
    <col min="2317" max="2323" width="9.109375" style="1" customWidth="1"/>
    <col min="2324" max="2324" width="8.88671875" style="1"/>
    <col min="2325" max="2362" width="9.109375" style="1" customWidth="1"/>
    <col min="2363" max="2560" width="8.88671875" style="1"/>
    <col min="2561" max="2561" width="5" style="1" customWidth="1"/>
    <col min="2562" max="2562" width="6.109375" style="1" customWidth="1"/>
    <col min="2563" max="2563" width="3.77734375" style="1" customWidth="1"/>
    <col min="2564" max="2564" width="9.33203125" style="1" bestFit="1" customWidth="1"/>
    <col min="2565" max="2565" width="8.88671875" style="1"/>
    <col min="2566" max="2566" width="9.6640625" style="1" customWidth="1"/>
    <col min="2567" max="2567" width="13.21875" style="1" customWidth="1"/>
    <col min="2568" max="2568" width="12.6640625" style="1" customWidth="1"/>
    <col min="2569" max="2569" width="2.6640625" style="1" customWidth="1"/>
    <col min="2570" max="2570" width="12.44140625" style="1" customWidth="1"/>
    <col min="2571" max="2571" width="7.33203125" style="1" customWidth="1"/>
    <col min="2572" max="2572" width="7.21875" style="1" customWidth="1"/>
    <col min="2573" max="2579" width="9.109375" style="1" customWidth="1"/>
    <col min="2580" max="2580" width="8.88671875" style="1"/>
    <col min="2581" max="2618" width="9.109375" style="1" customWidth="1"/>
    <col min="2619" max="2816" width="8.88671875" style="1"/>
    <col min="2817" max="2817" width="5" style="1" customWidth="1"/>
    <col min="2818" max="2818" width="6.109375" style="1" customWidth="1"/>
    <col min="2819" max="2819" width="3.77734375" style="1" customWidth="1"/>
    <col min="2820" max="2820" width="9.33203125" style="1" bestFit="1" customWidth="1"/>
    <col min="2821" max="2821" width="8.88671875" style="1"/>
    <col min="2822" max="2822" width="9.6640625" style="1" customWidth="1"/>
    <col min="2823" max="2823" width="13.21875" style="1" customWidth="1"/>
    <col min="2824" max="2824" width="12.6640625" style="1" customWidth="1"/>
    <col min="2825" max="2825" width="2.6640625" style="1" customWidth="1"/>
    <col min="2826" max="2826" width="12.44140625" style="1" customWidth="1"/>
    <col min="2827" max="2827" width="7.33203125" style="1" customWidth="1"/>
    <col min="2828" max="2828" width="7.21875" style="1" customWidth="1"/>
    <col min="2829" max="2835" width="9.109375" style="1" customWidth="1"/>
    <col min="2836" max="2836" width="8.88671875" style="1"/>
    <col min="2837" max="2874" width="9.109375" style="1" customWidth="1"/>
    <col min="2875" max="3072" width="8.88671875" style="1"/>
    <col min="3073" max="3073" width="5" style="1" customWidth="1"/>
    <col min="3074" max="3074" width="6.109375" style="1" customWidth="1"/>
    <col min="3075" max="3075" width="3.77734375" style="1" customWidth="1"/>
    <col min="3076" max="3076" width="9.33203125" style="1" bestFit="1" customWidth="1"/>
    <col min="3077" max="3077" width="8.88671875" style="1"/>
    <col min="3078" max="3078" width="9.6640625" style="1" customWidth="1"/>
    <col min="3079" max="3079" width="13.21875" style="1" customWidth="1"/>
    <col min="3080" max="3080" width="12.6640625" style="1" customWidth="1"/>
    <col min="3081" max="3081" width="2.6640625" style="1" customWidth="1"/>
    <col min="3082" max="3082" width="12.44140625" style="1" customWidth="1"/>
    <col min="3083" max="3083" width="7.33203125" style="1" customWidth="1"/>
    <col min="3084" max="3084" width="7.21875" style="1" customWidth="1"/>
    <col min="3085" max="3091" width="9.109375" style="1" customWidth="1"/>
    <col min="3092" max="3092" width="8.88671875" style="1"/>
    <col min="3093" max="3130" width="9.109375" style="1" customWidth="1"/>
    <col min="3131" max="3328" width="8.88671875" style="1"/>
    <col min="3329" max="3329" width="5" style="1" customWidth="1"/>
    <col min="3330" max="3330" width="6.109375" style="1" customWidth="1"/>
    <col min="3331" max="3331" width="3.77734375" style="1" customWidth="1"/>
    <col min="3332" max="3332" width="9.33203125" style="1" bestFit="1" customWidth="1"/>
    <col min="3333" max="3333" width="8.88671875" style="1"/>
    <col min="3334" max="3334" width="9.6640625" style="1" customWidth="1"/>
    <col min="3335" max="3335" width="13.21875" style="1" customWidth="1"/>
    <col min="3336" max="3336" width="12.6640625" style="1" customWidth="1"/>
    <col min="3337" max="3337" width="2.6640625" style="1" customWidth="1"/>
    <col min="3338" max="3338" width="12.44140625" style="1" customWidth="1"/>
    <col min="3339" max="3339" width="7.33203125" style="1" customWidth="1"/>
    <col min="3340" max="3340" width="7.21875" style="1" customWidth="1"/>
    <col min="3341" max="3347" width="9.109375" style="1" customWidth="1"/>
    <col min="3348" max="3348" width="8.88671875" style="1"/>
    <col min="3349" max="3386" width="9.109375" style="1" customWidth="1"/>
    <col min="3387" max="3584" width="8.88671875" style="1"/>
    <col min="3585" max="3585" width="5" style="1" customWidth="1"/>
    <col min="3586" max="3586" width="6.109375" style="1" customWidth="1"/>
    <col min="3587" max="3587" width="3.77734375" style="1" customWidth="1"/>
    <col min="3588" max="3588" width="9.33203125" style="1" bestFit="1" customWidth="1"/>
    <col min="3589" max="3589" width="8.88671875" style="1"/>
    <col min="3590" max="3590" width="9.6640625" style="1" customWidth="1"/>
    <col min="3591" max="3591" width="13.21875" style="1" customWidth="1"/>
    <col min="3592" max="3592" width="12.6640625" style="1" customWidth="1"/>
    <col min="3593" max="3593" width="2.6640625" style="1" customWidth="1"/>
    <col min="3594" max="3594" width="12.44140625" style="1" customWidth="1"/>
    <col min="3595" max="3595" width="7.33203125" style="1" customWidth="1"/>
    <col min="3596" max="3596" width="7.21875" style="1" customWidth="1"/>
    <col min="3597" max="3603" width="9.109375" style="1" customWidth="1"/>
    <col min="3604" max="3604" width="8.88671875" style="1"/>
    <col min="3605" max="3642" width="9.109375" style="1" customWidth="1"/>
    <col min="3643" max="3840" width="8.88671875" style="1"/>
    <col min="3841" max="3841" width="5" style="1" customWidth="1"/>
    <col min="3842" max="3842" width="6.109375" style="1" customWidth="1"/>
    <col min="3843" max="3843" width="3.77734375" style="1" customWidth="1"/>
    <col min="3844" max="3844" width="9.33203125" style="1" bestFit="1" customWidth="1"/>
    <col min="3845" max="3845" width="8.88671875" style="1"/>
    <col min="3846" max="3846" width="9.6640625" style="1" customWidth="1"/>
    <col min="3847" max="3847" width="13.21875" style="1" customWidth="1"/>
    <col min="3848" max="3848" width="12.6640625" style="1" customWidth="1"/>
    <col min="3849" max="3849" width="2.6640625" style="1" customWidth="1"/>
    <col min="3850" max="3850" width="12.44140625" style="1" customWidth="1"/>
    <col min="3851" max="3851" width="7.33203125" style="1" customWidth="1"/>
    <col min="3852" max="3852" width="7.21875" style="1" customWidth="1"/>
    <col min="3853" max="3859" width="9.109375" style="1" customWidth="1"/>
    <col min="3860" max="3860" width="8.88671875" style="1"/>
    <col min="3861" max="3898" width="9.109375" style="1" customWidth="1"/>
    <col min="3899" max="4096" width="8.88671875" style="1"/>
    <col min="4097" max="4097" width="5" style="1" customWidth="1"/>
    <col min="4098" max="4098" width="6.109375" style="1" customWidth="1"/>
    <col min="4099" max="4099" width="3.77734375" style="1" customWidth="1"/>
    <col min="4100" max="4100" width="9.33203125" style="1" bestFit="1" customWidth="1"/>
    <col min="4101" max="4101" width="8.88671875" style="1"/>
    <col min="4102" max="4102" width="9.6640625" style="1" customWidth="1"/>
    <col min="4103" max="4103" width="13.21875" style="1" customWidth="1"/>
    <col min="4104" max="4104" width="12.6640625" style="1" customWidth="1"/>
    <col min="4105" max="4105" width="2.6640625" style="1" customWidth="1"/>
    <col min="4106" max="4106" width="12.44140625" style="1" customWidth="1"/>
    <col min="4107" max="4107" width="7.33203125" style="1" customWidth="1"/>
    <col min="4108" max="4108" width="7.21875" style="1" customWidth="1"/>
    <col min="4109" max="4115" width="9.109375" style="1" customWidth="1"/>
    <col min="4116" max="4116" width="8.88671875" style="1"/>
    <col min="4117" max="4154" width="9.109375" style="1" customWidth="1"/>
    <col min="4155" max="4352" width="8.88671875" style="1"/>
    <col min="4353" max="4353" width="5" style="1" customWidth="1"/>
    <col min="4354" max="4354" width="6.109375" style="1" customWidth="1"/>
    <col min="4355" max="4355" width="3.77734375" style="1" customWidth="1"/>
    <col min="4356" max="4356" width="9.33203125" style="1" bestFit="1" customWidth="1"/>
    <col min="4357" max="4357" width="8.88671875" style="1"/>
    <col min="4358" max="4358" width="9.6640625" style="1" customWidth="1"/>
    <col min="4359" max="4359" width="13.21875" style="1" customWidth="1"/>
    <col min="4360" max="4360" width="12.6640625" style="1" customWidth="1"/>
    <col min="4361" max="4361" width="2.6640625" style="1" customWidth="1"/>
    <col min="4362" max="4362" width="12.44140625" style="1" customWidth="1"/>
    <col min="4363" max="4363" width="7.33203125" style="1" customWidth="1"/>
    <col min="4364" max="4364" width="7.21875" style="1" customWidth="1"/>
    <col min="4365" max="4371" width="9.109375" style="1" customWidth="1"/>
    <col min="4372" max="4372" width="8.88671875" style="1"/>
    <col min="4373" max="4410" width="9.109375" style="1" customWidth="1"/>
    <col min="4411" max="4608" width="8.88671875" style="1"/>
    <col min="4609" max="4609" width="5" style="1" customWidth="1"/>
    <col min="4610" max="4610" width="6.109375" style="1" customWidth="1"/>
    <col min="4611" max="4611" width="3.77734375" style="1" customWidth="1"/>
    <col min="4612" max="4612" width="9.33203125" style="1" bestFit="1" customWidth="1"/>
    <col min="4613" max="4613" width="8.88671875" style="1"/>
    <col min="4614" max="4614" width="9.6640625" style="1" customWidth="1"/>
    <col min="4615" max="4615" width="13.21875" style="1" customWidth="1"/>
    <col min="4616" max="4616" width="12.6640625" style="1" customWidth="1"/>
    <col min="4617" max="4617" width="2.6640625" style="1" customWidth="1"/>
    <col min="4618" max="4618" width="12.44140625" style="1" customWidth="1"/>
    <col min="4619" max="4619" width="7.33203125" style="1" customWidth="1"/>
    <col min="4620" max="4620" width="7.21875" style="1" customWidth="1"/>
    <col min="4621" max="4627" width="9.109375" style="1" customWidth="1"/>
    <col min="4628" max="4628" width="8.88671875" style="1"/>
    <col min="4629" max="4666" width="9.109375" style="1" customWidth="1"/>
    <col min="4667" max="4864" width="8.88671875" style="1"/>
    <col min="4865" max="4865" width="5" style="1" customWidth="1"/>
    <col min="4866" max="4866" width="6.109375" style="1" customWidth="1"/>
    <col min="4867" max="4867" width="3.77734375" style="1" customWidth="1"/>
    <col min="4868" max="4868" width="9.33203125" style="1" bestFit="1" customWidth="1"/>
    <col min="4869" max="4869" width="8.88671875" style="1"/>
    <col min="4870" max="4870" width="9.6640625" style="1" customWidth="1"/>
    <col min="4871" max="4871" width="13.21875" style="1" customWidth="1"/>
    <col min="4872" max="4872" width="12.6640625" style="1" customWidth="1"/>
    <col min="4873" max="4873" width="2.6640625" style="1" customWidth="1"/>
    <col min="4874" max="4874" width="12.44140625" style="1" customWidth="1"/>
    <col min="4875" max="4875" width="7.33203125" style="1" customWidth="1"/>
    <col min="4876" max="4876" width="7.21875" style="1" customWidth="1"/>
    <col min="4877" max="4883" width="9.109375" style="1" customWidth="1"/>
    <col min="4884" max="4884" width="8.88671875" style="1"/>
    <col min="4885" max="4922" width="9.109375" style="1" customWidth="1"/>
    <col min="4923" max="5120" width="8.88671875" style="1"/>
    <col min="5121" max="5121" width="5" style="1" customWidth="1"/>
    <col min="5122" max="5122" width="6.109375" style="1" customWidth="1"/>
    <col min="5123" max="5123" width="3.77734375" style="1" customWidth="1"/>
    <col min="5124" max="5124" width="9.33203125" style="1" bestFit="1" customWidth="1"/>
    <col min="5125" max="5125" width="8.88671875" style="1"/>
    <col min="5126" max="5126" width="9.6640625" style="1" customWidth="1"/>
    <col min="5127" max="5127" width="13.21875" style="1" customWidth="1"/>
    <col min="5128" max="5128" width="12.6640625" style="1" customWidth="1"/>
    <col min="5129" max="5129" width="2.6640625" style="1" customWidth="1"/>
    <col min="5130" max="5130" width="12.44140625" style="1" customWidth="1"/>
    <col min="5131" max="5131" width="7.33203125" style="1" customWidth="1"/>
    <col min="5132" max="5132" width="7.21875" style="1" customWidth="1"/>
    <col min="5133" max="5139" width="9.109375" style="1" customWidth="1"/>
    <col min="5140" max="5140" width="8.88671875" style="1"/>
    <col min="5141" max="5178" width="9.109375" style="1" customWidth="1"/>
    <col min="5179" max="5376" width="8.88671875" style="1"/>
    <col min="5377" max="5377" width="5" style="1" customWidth="1"/>
    <col min="5378" max="5378" width="6.109375" style="1" customWidth="1"/>
    <col min="5379" max="5379" width="3.77734375" style="1" customWidth="1"/>
    <col min="5380" max="5380" width="9.33203125" style="1" bestFit="1" customWidth="1"/>
    <col min="5381" max="5381" width="8.88671875" style="1"/>
    <col min="5382" max="5382" width="9.6640625" style="1" customWidth="1"/>
    <col min="5383" max="5383" width="13.21875" style="1" customWidth="1"/>
    <col min="5384" max="5384" width="12.6640625" style="1" customWidth="1"/>
    <col min="5385" max="5385" width="2.6640625" style="1" customWidth="1"/>
    <col min="5386" max="5386" width="12.44140625" style="1" customWidth="1"/>
    <col min="5387" max="5387" width="7.33203125" style="1" customWidth="1"/>
    <col min="5388" max="5388" width="7.21875" style="1" customWidth="1"/>
    <col min="5389" max="5395" width="9.109375" style="1" customWidth="1"/>
    <col min="5396" max="5396" width="8.88671875" style="1"/>
    <col min="5397" max="5434" width="9.109375" style="1" customWidth="1"/>
    <col min="5435" max="5632" width="8.88671875" style="1"/>
    <col min="5633" max="5633" width="5" style="1" customWidth="1"/>
    <col min="5634" max="5634" width="6.109375" style="1" customWidth="1"/>
    <col min="5635" max="5635" width="3.77734375" style="1" customWidth="1"/>
    <col min="5636" max="5636" width="9.33203125" style="1" bestFit="1" customWidth="1"/>
    <col min="5637" max="5637" width="8.88671875" style="1"/>
    <col min="5638" max="5638" width="9.6640625" style="1" customWidth="1"/>
    <col min="5639" max="5639" width="13.21875" style="1" customWidth="1"/>
    <col min="5640" max="5640" width="12.6640625" style="1" customWidth="1"/>
    <col min="5641" max="5641" width="2.6640625" style="1" customWidth="1"/>
    <col min="5642" max="5642" width="12.44140625" style="1" customWidth="1"/>
    <col min="5643" max="5643" width="7.33203125" style="1" customWidth="1"/>
    <col min="5644" max="5644" width="7.21875" style="1" customWidth="1"/>
    <col min="5645" max="5651" width="9.109375" style="1" customWidth="1"/>
    <col min="5652" max="5652" width="8.88671875" style="1"/>
    <col min="5653" max="5690" width="9.109375" style="1" customWidth="1"/>
    <col min="5691" max="5888" width="8.88671875" style="1"/>
    <col min="5889" max="5889" width="5" style="1" customWidth="1"/>
    <col min="5890" max="5890" width="6.109375" style="1" customWidth="1"/>
    <col min="5891" max="5891" width="3.77734375" style="1" customWidth="1"/>
    <col min="5892" max="5892" width="9.33203125" style="1" bestFit="1" customWidth="1"/>
    <col min="5893" max="5893" width="8.88671875" style="1"/>
    <col min="5894" max="5894" width="9.6640625" style="1" customWidth="1"/>
    <col min="5895" max="5895" width="13.21875" style="1" customWidth="1"/>
    <col min="5896" max="5896" width="12.6640625" style="1" customWidth="1"/>
    <col min="5897" max="5897" width="2.6640625" style="1" customWidth="1"/>
    <col min="5898" max="5898" width="12.44140625" style="1" customWidth="1"/>
    <col min="5899" max="5899" width="7.33203125" style="1" customWidth="1"/>
    <col min="5900" max="5900" width="7.21875" style="1" customWidth="1"/>
    <col min="5901" max="5907" width="9.109375" style="1" customWidth="1"/>
    <col min="5908" max="5908" width="8.88671875" style="1"/>
    <col min="5909" max="5946" width="9.109375" style="1" customWidth="1"/>
    <col min="5947" max="6144" width="8.88671875" style="1"/>
    <col min="6145" max="6145" width="5" style="1" customWidth="1"/>
    <col min="6146" max="6146" width="6.109375" style="1" customWidth="1"/>
    <col min="6147" max="6147" width="3.77734375" style="1" customWidth="1"/>
    <col min="6148" max="6148" width="9.33203125" style="1" bestFit="1" customWidth="1"/>
    <col min="6149" max="6149" width="8.88671875" style="1"/>
    <col min="6150" max="6150" width="9.6640625" style="1" customWidth="1"/>
    <col min="6151" max="6151" width="13.21875" style="1" customWidth="1"/>
    <col min="6152" max="6152" width="12.6640625" style="1" customWidth="1"/>
    <col min="6153" max="6153" width="2.6640625" style="1" customWidth="1"/>
    <col min="6154" max="6154" width="12.44140625" style="1" customWidth="1"/>
    <col min="6155" max="6155" width="7.33203125" style="1" customWidth="1"/>
    <col min="6156" max="6156" width="7.21875" style="1" customWidth="1"/>
    <col min="6157" max="6163" width="9.109375" style="1" customWidth="1"/>
    <col min="6164" max="6164" width="8.88671875" style="1"/>
    <col min="6165" max="6202" width="9.109375" style="1" customWidth="1"/>
    <col min="6203" max="6400" width="8.88671875" style="1"/>
    <col min="6401" max="6401" width="5" style="1" customWidth="1"/>
    <col min="6402" max="6402" width="6.109375" style="1" customWidth="1"/>
    <col min="6403" max="6403" width="3.77734375" style="1" customWidth="1"/>
    <col min="6404" max="6404" width="9.33203125" style="1" bestFit="1" customWidth="1"/>
    <col min="6405" max="6405" width="8.88671875" style="1"/>
    <col min="6406" max="6406" width="9.6640625" style="1" customWidth="1"/>
    <col min="6407" max="6407" width="13.21875" style="1" customWidth="1"/>
    <col min="6408" max="6408" width="12.6640625" style="1" customWidth="1"/>
    <col min="6409" max="6409" width="2.6640625" style="1" customWidth="1"/>
    <col min="6410" max="6410" width="12.44140625" style="1" customWidth="1"/>
    <col min="6411" max="6411" width="7.33203125" style="1" customWidth="1"/>
    <col min="6412" max="6412" width="7.21875" style="1" customWidth="1"/>
    <col min="6413" max="6419" width="9.109375" style="1" customWidth="1"/>
    <col min="6420" max="6420" width="8.88671875" style="1"/>
    <col min="6421" max="6458" width="9.109375" style="1" customWidth="1"/>
    <col min="6459" max="6656" width="8.88671875" style="1"/>
    <col min="6657" max="6657" width="5" style="1" customWidth="1"/>
    <col min="6658" max="6658" width="6.109375" style="1" customWidth="1"/>
    <col min="6659" max="6659" width="3.77734375" style="1" customWidth="1"/>
    <col min="6660" max="6660" width="9.33203125" style="1" bestFit="1" customWidth="1"/>
    <col min="6661" max="6661" width="8.88671875" style="1"/>
    <col min="6662" max="6662" width="9.6640625" style="1" customWidth="1"/>
    <col min="6663" max="6663" width="13.21875" style="1" customWidth="1"/>
    <col min="6664" max="6664" width="12.6640625" style="1" customWidth="1"/>
    <col min="6665" max="6665" width="2.6640625" style="1" customWidth="1"/>
    <col min="6666" max="6666" width="12.44140625" style="1" customWidth="1"/>
    <col min="6667" max="6667" width="7.33203125" style="1" customWidth="1"/>
    <col min="6668" max="6668" width="7.21875" style="1" customWidth="1"/>
    <col min="6669" max="6675" width="9.109375" style="1" customWidth="1"/>
    <col min="6676" max="6676" width="8.88671875" style="1"/>
    <col min="6677" max="6714" width="9.109375" style="1" customWidth="1"/>
    <col min="6715" max="6912" width="8.88671875" style="1"/>
    <col min="6913" max="6913" width="5" style="1" customWidth="1"/>
    <col min="6914" max="6914" width="6.109375" style="1" customWidth="1"/>
    <col min="6915" max="6915" width="3.77734375" style="1" customWidth="1"/>
    <col min="6916" max="6916" width="9.33203125" style="1" bestFit="1" customWidth="1"/>
    <col min="6917" max="6917" width="8.88671875" style="1"/>
    <col min="6918" max="6918" width="9.6640625" style="1" customWidth="1"/>
    <col min="6919" max="6919" width="13.21875" style="1" customWidth="1"/>
    <col min="6920" max="6920" width="12.6640625" style="1" customWidth="1"/>
    <col min="6921" max="6921" width="2.6640625" style="1" customWidth="1"/>
    <col min="6922" max="6922" width="12.44140625" style="1" customWidth="1"/>
    <col min="6923" max="6923" width="7.33203125" style="1" customWidth="1"/>
    <col min="6924" max="6924" width="7.21875" style="1" customWidth="1"/>
    <col min="6925" max="6931" width="9.109375" style="1" customWidth="1"/>
    <col min="6932" max="6932" width="8.88671875" style="1"/>
    <col min="6933" max="6970" width="9.109375" style="1" customWidth="1"/>
    <col min="6971" max="7168" width="8.88671875" style="1"/>
    <col min="7169" max="7169" width="5" style="1" customWidth="1"/>
    <col min="7170" max="7170" width="6.109375" style="1" customWidth="1"/>
    <col min="7171" max="7171" width="3.77734375" style="1" customWidth="1"/>
    <col min="7172" max="7172" width="9.33203125" style="1" bestFit="1" customWidth="1"/>
    <col min="7173" max="7173" width="8.88671875" style="1"/>
    <col min="7174" max="7174" width="9.6640625" style="1" customWidth="1"/>
    <col min="7175" max="7175" width="13.21875" style="1" customWidth="1"/>
    <col min="7176" max="7176" width="12.6640625" style="1" customWidth="1"/>
    <col min="7177" max="7177" width="2.6640625" style="1" customWidth="1"/>
    <col min="7178" max="7178" width="12.44140625" style="1" customWidth="1"/>
    <col min="7179" max="7179" width="7.33203125" style="1" customWidth="1"/>
    <col min="7180" max="7180" width="7.21875" style="1" customWidth="1"/>
    <col min="7181" max="7187" width="9.109375" style="1" customWidth="1"/>
    <col min="7188" max="7188" width="8.88671875" style="1"/>
    <col min="7189" max="7226" width="9.109375" style="1" customWidth="1"/>
    <col min="7227" max="7424" width="8.88671875" style="1"/>
    <col min="7425" max="7425" width="5" style="1" customWidth="1"/>
    <col min="7426" max="7426" width="6.109375" style="1" customWidth="1"/>
    <col min="7427" max="7427" width="3.77734375" style="1" customWidth="1"/>
    <col min="7428" max="7428" width="9.33203125" style="1" bestFit="1" customWidth="1"/>
    <col min="7429" max="7429" width="8.88671875" style="1"/>
    <col min="7430" max="7430" width="9.6640625" style="1" customWidth="1"/>
    <col min="7431" max="7431" width="13.21875" style="1" customWidth="1"/>
    <col min="7432" max="7432" width="12.6640625" style="1" customWidth="1"/>
    <col min="7433" max="7433" width="2.6640625" style="1" customWidth="1"/>
    <col min="7434" max="7434" width="12.44140625" style="1" customWidth="1"/>
    <col min="7435" max="7435" width="7.33203125" style="1" customWidth="1"/>
    <col min="7436" max="7436" width="7.21875" style="1" customWidth="1"/>
    <col min="7437" max="7443" width="9.109375" style="1" customWidth="1"/>
    <col min="7444" max="7444" width="8.88671875" style="1"/>
    <col min="7445" max="7482" width="9.109375" style="1" customWidth="1"/>
    <col min="7483" max="7680" width="8.88671875" style="1"/>
    <col min="7681" max="7681" width="5" style="1" customWidth="1"/>
    <col min="7682" max="7682" width="6.109375" style="1" customWidth="1"/>
    <col min="7683" max="7683" width="3.77734375" style="1" customWidth="1"/>
    <col min="7684" max="7684" width="9.33203125" style="1" bestFit="1" customWidth="1"/>
    <col min="7685" max="7685" width="8.88671875" style="1"/>
    <col min="7686" max="7686" width="9.6640625" style="1" customWidth="1"/>
    <col min="7687" max="7687" width="13.21875" style="1" customWidth="1"/>
    <col min="7688" max="7688" width="12.6640625" style="1" customWidth="1"/>
    <col min="7689" max="7689" width="2.6640625" style="1" customWidth="1"/>
    <col min="7690" max="7690" width="12.44140625" style="1" customWidth="1"/>
    <col min="7691" max="7691" width="7.33203125" style="1" customWidth="1"/>
    <col min="7692" max="7692" width="7.21875" style="1" customWidth="1"/>
    <col min="7693" max="7699" width="9.109375" style="1" customWidth="1"/>
    <col min="7700" max="7700" width="8.88671875" style="1"/>
    <col min="7701" max="7738" width="9.109375" style="1" customWidth="1"/>
    <col min="7739" max="7936" width="8.88671875" style="1"/>
    <col min="7937" max="7937" width="5" style="1" customWidth="1"/>
    <col min="7938" max="7938" width="6.109375" style="1" customWidth="1"/>
    <col min="7939" max="7939" width="3.77734375" style="1" customWidth="1"/>
    <col min="7940" max="7940" width="9.33203125" style="1" bestFit="1" customWidth="1"/>
    <col min="7941" max="7941" width="8.88671875" style="1"/>
    <col min="7942" max="7942" width="9.6640625" style="1" customWidth="1"/>
    <col min="7943" max="7943" width="13.21875" style="1" customWidth="1"/>
    <col min="7944" max="7944" width="12.6640625" style="1" customWidth="1"/>
    <col min="7945" max="7945" width="2.6640625" style="1" customWidth="1"/>
    <col min="7946" max="7946" width="12.44140625" style="1" customWidth="1"/>
    <col min="7947" max="7947" width="7.33203125" style="1" customWidth="1"/>
    <col min="7948" max="7948" width="7.21875" style="1" customWidth="1"/>
    <col min="7949" max="7955" width="9.109375" style="1" customWidth="1"/>
    <col min="7956" max="7956" width="8.88671875" style="1"/>
    <col min="7957" max="7994" width="9.109375" style="1" customWidth="1"/>
    <col min="7995" max="8192" width="8.88671875" style="1"/>
    <col min="8193" max="8193" width="5" style="1" customWidth="1"/>
    <col min="8194" max="8194" width="6.109375" style="1" customWidth="1"/>
    <col min="8195" max="8195" width="3.77734375" style="1" customWidth="1"/>
    <col min="8196" max="8196" width="9.33203125" style="1" bestFit="1" customWidth="1"/>
    <col min="8197" max="8197" width="8.88671875" style="1"/>
    <col min="8198" max="8198" width="9.6640625" style="1" customWidth="1"/>
    <col min="8199" max="8199" width="13.21875" style="1" customWidth="1"/>
    <col min="8200" max="8200" width="12.6640625" style="1" customWidth="1"/>
    <col min="8201" max="8201" width="2.6640625" style="1" customWidth="1"/>
    <col min="8202" max="8202" width="12.44140625" style="1" customWidth="1"/>
    <col min="8203" max="8203" width="7.33203125" style="1" customWidth="1"/>
    <col min="8204" max="8204" width="7.21875" style="1" customWidth="1"/>
    <col min="8205" max="8211" width="9.109375" style="1" customWidth="1"/>
    <col min="8212" max="8212" width="8.88671875" style="1"/>
    <col min="8213" max="8250" width="9.109375" style="1" customWidth="1"/>
    <col min="8251" max="8448" width="8.88671875" style="1"/>
    <col min="8449" max="8449" width="5" style="1" customWidth="1"/>
    <col min="8450" max="8450" width="6.109375" style="1" customWidth="1"/>
    <col min="8451" max="8451" width="3.77734375" style="1" customWidth="1"/>
    <col min="8452" max="8452" width="9.33203125" style="1" bestFit="1" customWidth="1"/>
    <col min="8453" max="8453" width="8.88671875" style="1"/>
    <col min="8454" max="8454" width="9.6640625" style="1" customWidth="1"/>
    <col min="8455" max="8455" width="13.21875" style="1" customWidth="1"/>
    <col min="8456" max="8456" width="12.6640625" style="1" customWidth="1"/>
    <col min="8457" max="8457" width="2.6640625" style="1" customWidth="1"/>
    <col min="8458" max="8458" width="12.44140625" style="1" customWidth="1"/>
    <col min="8459" max="8459" width="7.33203125" style="1" customWidth="1"/>
    <col min="8460" max="8460" width="7.21875" style="1" customWidth="1"/>
    <col min="8461" max="8467" width="9.109375" style="1" customWidth="1"/>
    <col min="8468" max="8468" width="8.88671875" style="1"/>
    <col min="8469" max="8506" width="9.109375" style="1" customWidth="1"/>
    <col min="8507" max="8704" width="8.88671875" style="1"/>
    <col min="8705" max="8705" width="5" style="1" customWidth="1"/>
    <col min="8706" max="8706" width="6.109375" style="1" customWidth="1"/>
    <col min="8707" max="8707" width="3.77734375" style="1" customWidth="1"/>
    <col min="8708" max="8708" width="9.33203125" style="1" bestFit="1" customWidth="1"/>
    <col min="8709" max="8709" width="8.88671875" style="1"/>
    <col min="8710" max="8710" width="9.6640625" style="1" customWidth="1"/>
    <col min="8711" max="8711" width="13.21875" style="1" customWidth="1"/>
    <col min="8712" max="8712" width="12.6640625" style="1" customWidth="1"/>
    <col min="8713" max="8713" width="2.6640625" style="1" customWidth="1"/>
    <col min="8714" max="8714" width="12.44140625" style="1" customWidth="1"/>
    <col min="8715" max="8715" width="7.33203125" style="1" customWidth="1"/>
    <col min="8716" max="8716" width="7.21875" style="1" customWidth="1"/>
    <col min="8717" max="8723" width="9.109375" style="1" customWidth="1"/>
    <col min="8724" max="8724" width="8.88671875" style="1"/>
    <col min="8725" max="8762" width="9.109375" style="1" customWidth="1"/>
    <col min="8763" max="8960" width="8.88671875" style="1"/>
    <col min="8961" max="8961" width="5" style="1" customWidth="1"/>
    <col min="8962" max="8962" width="6.109375" style="1" customWidth="1"/>
    <col min="8963" max="8963" width="3.77734375" style="1" customWidth="1"/>
    <col min="8964" max="8964" width="9.33203125" style="1" bestFit="1" customWidth="1"/>
    <col min="8965" max="8965" width="8.88671875" style="1"/>
    <col min="8966" max="8966" width="9.6640625" style="1" customWidth="1"/>
    <col min="8967" max="8967" width="13.21875" style="1" customWidth="1"/>
    <col min="8968" max="8968" width="12.6640625" style="1" customWidth="1"/>
    <col min="8969" max="8969" width="2.6640625" style="1" customWidth="1"/>
    <col min="8970" max="8970" width="12.44140625" style="1" customWidth="1"/>
    <col min="8971" max="8971" width="7.33203125" style="1" customWidth="1"/>
    <col min="8972" max="8972" width="7.21875" style="1" customWidth="1"/>
    <col min="8973" max="8979" width="9.109375" style="1" customWidth="1"/>
    <col min="8980" max="8980" width="8.88671875" style="1"/>
    <col min="8981" max="9018" width="9.109375" style="1" customWidth="1"/>
    <col min="9019" max="9216" width="8.88671875" style="1"/>
    <col min="9217" max="9217" width="5" style="1" customWidth="1"/>
    <col min="9218" max="9218" width="6.109375" style="1" customWidth="1"/>
    <col min="9219" max="9219" width="3.77734375" style="1" customWidth="1"/>
    <col min="9220" max="9220" width="9.33203125" style="1" bestFit="1" customWidth="1"/>
    <col min="9221" max="9221" width="8.88671875" style="1"/>
    <col min="9222" max="9222" width="9.6640625" style="1" customWidth="1"/>
    <col min="9223" max="9223" width="13.21875" style="1" customWidth="1"/>
    <col min="9224" max="9224" width="12.6640625" style="1" customWidth="1"/>
    <col min="9225" max="9225" width="2.6640625" style="1" customWidth="1"/>
    <col min="9226" max="9226" width="12.44140625" style="1" customWidth="1"/>
    <col min="9227" max="9227" width="7.33203125" style="1" customWidth="1"/>
    <col min="9228" max="9228" width="7.21875" style="1" customWidth="1"/>
    <col min="9229" max="9235" width="9.109375" style="1" customWidth="1"/>
    <col min="9236" max="9236" width="8.88671875" style="1"/>
    <col min="9237" max="9274" width="9.109375" style="1" customWidth="1"/>
    <col min="9275" max="9472" width="8.88671875" style="1"/>
    <col min="9473" max="9473" width="5" style="1" customWidth="1"/>
    <col min="9474" max="9474" width="6.109375" style="1" customWidth="1"/>
    <col min="9475" max="9475" width="3.77734375" style="1" customWidth="1"/>
    <col min="9476" max="9476" width="9.33203125" style="1" bestFit="1" customWidth="1"/>
    <col min="9477" max="9477" width="8.88671875" style="1"/>
    <col min="9478" max="9478" width="9.6640625" style="1" customWidth="1"/>
    <col min="9479" max="9479" width="13.21875" style="1" customWidth="1"/>
    <col min="9480" max="9480" width="12.6640625" style="1" customWidth="1"/>
    <col min="9481" max="9481" width="2.6640625" style="1" customWidth="1"/>
    <col min="9482" max="9482" width="12.44140625" style="1" customWidth="1"/>
    <col min="9483" max="9483" width="7.33203125" style="1" customWidth="1"/>
    <col min="9484" max="9484" width="7.21875" style="1" customWidth="1"/>
    <col min="9485" max="9491" width="9.109375" style="1" customWidth="1"/>
    <col min="9492" max="9492" width="8.88671875" style="1"/>
    <col min="9493" max="9530" width="9.109375" style="1" customWidth="1"/>
    <col min="9531" max="9728" width="8.88671875" style="1"/>
    <col min="9729" max="9729" width="5" style="1" customWidth="1"/>
    <col min="9730" max="9730" width="6.109375" style="1" customWidth="1"/>
    <col min="9731" max="9731" width="3.77734375" style="1" customWidth="1"/>
    <col min="9732" max="9732" width="9.33203125" style="1" bestFit="1" customWidth="1"/>
    <col min="9733" max="9733" width="8.88671875" style="1"/>
    <col min="9734" max="9734" width="9.6640625" style="1" customWidth="1"/>
    <col min="9735" max="9735" width="13.21875" style="1" customWidth="1"/>
    <col min="9736" max="9736" width="12.6640625" style="1" customWidth="1"/>
    <col min="9737" max="9737" width="2.6640625" style="1" customWidth="1"/>
    <col min="9738" max="9738" width="12.44140625" style="1" customWidth="1"/>
    <col min="9739" max="9739" width="7.33203125" style="1" customWidth="1"/>
    <col min="9740" max="9740" width="7.21875" style="1" customWidth="1"/>
    <col min="9741" max="9747" width="9.109375" style="1" customWidth="1"/>
    <col min="9748" max="9748" width="8.88671875" style="1"/>
    <col min="9749" max="9786" width="9.109375" style="1" customWidth="1"/>
    <col min="9787" max="9984" width="8.88671875" style="1"/>
    <col min="9985" max="9985" width="5" style="1" customWidth="1"/>
    <col min="9986" max="9986" width="6.109375" style="1" customWidth="1"/>
    <col min="9987" max="9987" width="3.77734375" style="1" customWidth="1"/>
    <col min="9988" max="9988" width="9.33203125" style="1" bestFit="1" customWidth="1"/>
    <col min="9989" max="9989" width="8.88671875" style="1"/>
    <col min="9990" max="9990" width="9.6640625" style="1" customWidth="1"/>
    <col min="9991" max="9991" width="13.21875" style="1" customWidth="1"/>
    <col min="9992" max="9992" width="12.6640625" style="1" customWidth="1"/>
    <col min="9993" max="9993" width="2.6640625" style="1" customWidth="1"/>
    <col min="9994" max="9994" width="12.44140625" style="1" customWidth="1"/>
    <col min="9995" max="9995" width="7.33203125" style="1" customWidth="1"/>
    <col min="9996" max="9996" width="7.21875" style="1" customWidth="1"/>
    <col min="9997" max="10003" width="9.109375" style="1" customWidth="1"/>
    <col min="10004" max="10004" width="8.88671875" style="1"/>
    <col min="10005" max="10042" width="9.109375" style="1" customWidth="1"/>
    <col min="10043" max="10240" width="8.88671875" style="1"/>
    <col min="10241" max="10241" width="5" style="1" customWidth="1"/>
    <col min="10242" max="10242" width="6.109375" style="1" customWidth="1"/>
    <col min="10243" max="10243" width="3.77734375" style="1" customWidth="1"/>
    <col min="10244" max="10244" width="9.33203125" style="1" bestFit="1" customWidth="1"/>
    <col min="10245" max="10245" width="8.88671875" style="1"/>
    <col min="10246" max="10246" width="9.6640625" style="1" customWidth="1"/>
    <col min="10247" max="10247" width="13.21875" style="1" customWidth="1"/>
    <col min="10248" max="10248" width="12.6640625" style="1" customWidth="1"/>
    <col min="10249" max="10249" width="2.6640625" style="1" customWidth="1"/>
    <col min="10250" max="10250" width="12.44140625" style="1" customWidth="1"/>
    <col min="10251" max="10251" width="7.33203125" style="1" customWidth="1"/>
    <col min="10252" max="10252" width="7.21875" style="1" customWidth="1"/>
    <col min="10253" max="10259" width="9.109375" style="1" customWidth="1"/>
    <col min="10260" max="10260" width="8.88671875" style="1"/>
    <col min="10261" max="10298" width="9.109375" style="1" customWidth="1"/>
    <col min="10299" max="10496" width="8.88671875" style="1"/>
    <col min="10497" max="10497" width="5" style="1" customWidth="1"/>
    <col min="10498" max="10498" width="6.109375" style="1" customWidth="1"/>
    <col min="10499" max="10499" width="3.77734375" style="1" customWidth="1"/>
    <col min="10500" max="10500" width="9.33203125" style="1" bestFit="1" customWidth="1"/>
    <col min="10501" max="10501" width="8.88671875" style="1"/>
    <col min="10502" max="10502" width="9.6640625" style="1" customWidth="1"/>
    <col min="10503" max="10503" width="13.21875" style="1" customWidth="1"/>
    <col min="10504" max="10504" width="12.6640625" style="1" customWidth="1"/>
    <col min="10505" max="10505" width="2.6640625" style="1" customWidth="1"/>
    <col min="10506" max="10506" width="12.44140625" style="1" customWidth="1"/>
    <col min="10507" max="10507" width="7.33203125" style="1" customWidth="1"/>
    <col min="10508" max="10508" width="7.21875" style="1" customWidth="1"/>
    <col min="10509" max="10515" width="9.109375" style="1" customWidth="1"/>
    <col min="10516" max="10516" width="8.88671875" style="1"/>
    <col min="10517" max="10554" width="9.109375" style="1" customWidth="1"/>
    <col min="10555" max="10752" width="8.88671875" style="1"/>
    <col min="10753" max="10753" width="5" style="1" customWidth="1"/>
    <col min="10754" max="10754" width="6.109375" style="1" customWidth="1"/>
    <col min="10755" max="10755" width="3.77734375" style="1" customWidth="1"/>
    <col min="10756" max="10756" width="9.33203125" style="1" bestFit="1" customWidth="1"/>
    <col min="10757" max="10757" width="8.88671875" style="1"/>
    <col min="10758" max="10758" width="9.6640625" style="1" customWidth="1"/>
    <col min="10759" max="10759" width="13.21875" style="1" customWidth="1"/>
    <col min="10760" max="10760" width="12.6640625" style="1" customWidth="1"/>
    <col min="10761" max="10761" width="2.6640625" style="1" customWidth="1"/>
    <col min="10762" max="10762" width="12.44140625" style="1" customWidth="1"/>
    <col min="10763" max="10763" width="7.33203125" style="1" customWidth="1"/>
    <col min="10764" max="10764" width="7.21875" style="1" customWidth="1"/>
    <col min="10765" max="10771" width="9.109375" style="1" customWidth="1"/>
    <col min="10772" max="10772" width="8.88671875" style="1"/>
    <col min="10773" max="10810" width="9.109375" style="1" customWidth="1"/>
    <col min="10811" max="11008" width="8.88671875" style="1"/>
    <col min="11009" max="11009" width="5" style="1" customWidth="1"/>
    <col min="11010" max="11010" width="6.109375" style="1" customWidth="1"/>
    <col min="11011" max="11011" width="3.77734375" style="1" customWidth="1"/>
    <col min="11012" max="11012" width="9.33203125" style="1" bestFit="1" customWidth="1"/>
    <col min="11013" max="11013" width="8.88671875" style="1"/>
    <col min="11014" max="11014" width="9.6640625" style="1" customWidth="1"/>
    <col min="11015" max="11015" width="13.21875" style="1" customWidth="1"/>
    <col min="11016" max="11016" width="12.6640625" style="1" customWidth="1"/>
    <col min="11017" max="11017" width="2.6640625" style="1" customWidth="1"/>
    <col min="11018" max="11018" width="12.44140625" style="1" customWidth="1"/>
    <col min="11019" max="11019" width="7.33203125" style="1" customWidth="1"/>
    <col min="11020" max="11020" width="7.21875" style="1" customWidth="1"/>
    <col min="11021" max="11027" width="9.109375" style="1" customWidth="1"/>
    <col min="11028" max="11028" width="8.88671875" style="1"/>
    <col min="11029" max="11066" width="9.109375" style="1" customWidth="1"/>
    <col min="11067" max="11264" width="8.88671875" style="1"/>
    <col min="11265" max="11265" width="5" style="1" customWidth="1"/>
    <col min="11266" max="11266" width="6.109375" style="1" customWidth="1"/>
    <col min="11267" max="11267" width="3.77734375" style="1" customWidth="1"/>
    <col min="11268" max="11268" width="9.33203125" style="1" bestFit="1" customWidth="1"/>
    <col min="11269" max="11269" width="8.88671875" style="1"/>
    <col min="11270" max="11270" width="9.6640625" style="1" customWidth="1"/>
    <col min="11271" max="11271" width="13.21875" style="1" customWidth="1"/>
    <col min="11272" max="11272" width="12.6640625" style="1" customWidth="1"/>
    <col min="11273" max="11273" width="2.6640625" style="1" customWidth="1"/>
    <col min="11274" max="11274" width="12.44140625" style="1" customWidth="1"/>
    <col min="11275" max="11275" width="7.33203125" style="1" customWidth="1"/>
    <col min="11276" max="11276" width="7.21875" style="1" customWidth="1"/>
    <col min="11277" max="11283" width="9.109375" style="1" customWidth="1"/>
    <col min="11284" max="11284" width="8.88671875" style="1"/>
    <col min="11285" max="11322" width="9.109375" style="1" customWidth="1"/>
    <col min="11323" max="11520" width="8.88671875" style="1"/>
    <col min="11521" max="11521" width="5" style="1" customWidth="1"/>
    <col min="11522" max="11522" width="6.109375" style="1" customWidth="1"/>
    <col min="11523" max="11523" width="3.77734375" style="1" customWidth="1"/>
    <col min="11524" max="11524" width="9.33203125" style="1" bestFit="1" customWidth="1"/>
    <col min="11525" max="11525" width="8.88671875" style="1"/>
    <col min="11526" max="11526" width="9.6640625" style="1" customWidth="1"/>
    <col min="11527" max="11527" width="13.21875" style="1" customWidth="1"/>
    <col min="11528" max="11528" width="12.6640625" style="1" customWidth="1"/>
    <col min="11529" max="11529" width="2.6640625" style="1" customWidth="1"/>
    <col min="11530" max="11530" width="12.44140625" style="1" customWidth="1"/>
    <col min="11531" max="11531" width="7.33203125" style="1" customWidth="1"/>
    <col min="11532" max="11532" width="7.21875" style="1" customWidth="1"/>
    <col min="11533" max="11539" width="9.109375" style="1" customWidth="1"/>
    <col min="11540" max="11540" width="8.88671875" style="1"/>
    <col min="11541" max="11578" width="9.109375" style="1" customWidth="1"/>
    <col min="11579" max="11776" width="8.88671875" style="1"/>
    <col min="11777" max="11777" width="5" style="1" customWidth="1"/>
    <col min="11778" max="11778" width="6.109375" style="1" customWidth="1"/>
    <col min="11779" max="11779" width="3.77734375" style="1" customWidth="1"/>
    <col min="11780" max="11780" width="9.33203125" style="1" bestFit="1" customWidth="1"/>
    <col min="11781" max="11781" width="8.88671875" style="1"/>
    <col min="11782" max="11782" width="9.6640625" style="1" customWidth="1"/>
    <col min="11783" max="11783" width="13.21875" style="1" customWidth="1"/>
    <col min="11784" max="11784" width="12.6640625" style="1" customWidth="1"/>
    <col min="11785" max="11785" width="2.6640625" style="1" customWidth="1"/>
    <col min="11786" max="11786" width="12.44140625" style="1" customWidth="1"/>
    <col min="11787" max="11787" width="7.33203125" style="1" customWidth="1"/>
    <col min="11788" max="11788" width="7.21875" style="1" customWidth="1"/>
    <col min="11789" max="11795" width="9.109375" style="1" customWidth="1"/>
    <col min="11796" max="11796" width="8.88671875" style="1"/>
    <col min="11797" max="11834" width="9.109375" style="1" customWidth="1"/>
    <col min="11835" max="12032" width="8.88671875" style="1"/>
    <col min="12033" max="12033" width="5" style="1" customWidth="1"/>
    <col min="12034" max="12034" width="6.109375" style="1" customWidth="1"/>
    <col min="12035" max="12035" width="3.77734375" style="1" customWidth="1"/>
    <col min="12036" max="12036" width="9.33203125" style="1" bestFit="1" customWidth="1"/>
    <col min="12037" max="12037" width="8.88671875" style="1"/>
    <col min="12038" max="12038" width="9.6640625" style="1" customWidth="1"/>
    <col min="12039" max="12039" width="13.21875" style="1" customWidth="1"/>
    <col min="12040" max="12040" width="12.6640625" style="1" customWidth="1"/>
    <col min="12041" max="12041" width="2.6640625" style="1" customWidth="1"/>
    <col min="12042" max="12042" width="12.44140625" style="1" customWidth="1"/>
    <col min="12043" max="12043" width="7.33203125" style="1" customWidth="1"/>
    <col min="12044" max="12044" width="7.21875" style="1" customWidth="1"/>
    <col min="12045" max="12051" width="9.109375" style="1" customWidth="1"/>
    <col min="12052" max="12052" width="8.88671875" style="1"/>
    <col min="12053" max="12090" width="9.109375" style="1" customWidth="1"/>
    <col min="12091" max="12288" width="8.88671875" style="1"/>
    <col min="12289" max="12289" width="5" style="1" customWidth="1"/>
    <col min="12290" max="12290" width="6.109375" style="1" customWidth="1"/>
    <col min="12291" max="12291" width="3.77734375" style="1" customWidth="1"/>
    <col min="12292" max="12292" width="9.33203125" style="1" bestFit="1" customWidth="1"/>
    <col min="12293" max="12293" width="8.88671875" style="1"/>
    <col min="12294" max="12294" width="9.6640625" style="1" customWidth="1"/>
    <col min="12295" max="12295" width="13.21875" style="1" customWidth="1"/>
    <col min="12296" max="12296" width="12.6640625" style="1" customWidth="1"/>
    <col min="12297" max="12297" width="2.6640625" style="1" customWidth="1"/>
    <col min="12298" max="12298" width="12.44140625" style="1" customWidth="1"/>
    <col min="12299" max="12299" width="7.33203125" style="1" customWidth="1"/>
    <col min="12300" max="12300" width="7.21875" style="1" customWidth="1"/>
    <col min="12301" max="12307" width="9.109375" style="1" customWidth="1"/>
    <col min="12308" max="12308" width="8.88671875" style="1"/>
    <col min="12309" max="12346" width="9.109375" style="1" customWidth="1"/>
    <col min="12347" max="12544" width="8.88671875" style="1"/>
    <col min="12545" max="12545" width="5" style="1" customWidth="1"/>
    <col min="12546" max="12546" width="6.109375" style="1" customWidth="1"/>
    <col min="12547" max="12547" width="3.77734375" style="1" customWidth="1"/>
    <col min="12548" max="12548" width="9.33203125" style="1" bestFit="1" customWidth="1"/>
    <col min="12549" max="12549" width="8.88671875" style="1"/>
    <col min="12550" max="12550" width="9.6640625" style="1" customWidth="1"/>
    <col min="12551" max="12551" width="13.21875" style="1" customWidth="1"/>
    <col min="12552" max="12552" width="12.6640625" style="1" customWidth="1"/>
    <col min="12553" max="12553" width="2.6640625" style="1" customWidth="1"/>
    <col min="12554" max="12554" width="12.44140625" style="1" customWidth="1"/>
    <col min="12555" max="12555" width="7.33203125" style="1" customWidth="1"/>
    <col min="12556" max="12556" width="7.21875" style="1" customWidth="1"/>
    <col min="12557" max="12563" width="9.109375" style="1" customWidth="1"/>
    <col min="12564" max="12564" width="8.88671875" style="1"/>
    <col min="12565" max="12602" width="9.109375" style="1" customWidth="1"/>
    <col min="12603" max="12800" width="8.88671875" style="1"/>
    <col min="12801" max="12801" width="5" style="1" customWidth="1"/>
    <col min="12802" max="12802" width="6.109375" style="1" customWidth="1"/>
    <col min="12803" max="12803" width="3.77734375" style="1" customWidth="1"/>
    <col min="12804" max="12804" width="9.33203125" style="1" bestFit="1" customWidth="1"/>
    <col min="12805" max="12805" width="8.88671875" style="1"/>
    <col min="12806" max="12806" width="9.6640625" style="1" customWidth="1"/>
    <col min="12807" max="12807" width="13.21875" style="1" customWidth="1"/>
    <col min="12808" max="12808" width="12.6640625" style="1" customWidth="1"/>
    <col min="12809" max="12809" width="2.6640625" style="1" customWidth="1"/>
    <col min="12810" max="12810" width="12.44140625" style="1" customWidth="1"/>
    <col min="12811" max="12811" width="7.33203125" style="1" customWidth="1"/>
    <col min="12812" max="12812" width="7.21875" style="1" customWidth="1"/>
    <col min="12813" max="12819" width="9.109375" style="1" customWidth="1"/>
    <col min="12820" max="12820" width="8.88671875" style="1"/>
    <col min="12821" max="12858" width="9.109375" style="1" customWidth="1"/>
    <col min="12859" max="13056" width="8.88671875" style="1"/>
    <col min="13057" max="13057" width="5" style="1" customWidth="1"/>
    <col min="13058" max="13058" width="6.109375" style="1" customWidth="1"/>
    <col min="13059" max="13059" width="3.77734375" style="1" customWidth="1"/>
    <col min="13060" max="13060" width="9.33203125" style="1" bestFit="1" customWidth="1"/>
    <col min="13061" max="13061" width="8.88671875" style="1"/>
    <col min="13062" max="13062" width="9.6640625" style="1" customWidth="1"/>
    <col min="13063" max="13063" width="13.21875" style="1" customWidth="1"/>
    <col min="13064" max="13064" width="12.6640625" style="1" customWidth="1"/>
    <col min="13065" max="13065" width="2.6640625" style="1" customWidth="1"/>
    <col min="13066" max="13066" width="12.44140625" style="1" customWidth="1"/>
    <col min="13067" max="13067" width="7.33203125" style="1" customWidth="1"/>
    <col min="13068" max="13068" width="7.21875" style="1" customWidth="1"/>
    <col min="13069" max="13075" width="9.109375" style="1" customWidth="1"/>
    <col min="13076" max="13076" width="8.88671875" style="1"/>
    <col min="13077" max="13114" width="9.109375" style="1" customWidth="1"/>
    <col min="13115" max="13312" width="8.88671875" style="1"/>
    <col min="13313" max="13313" width="5" style="1" customWidth="1"/>
    <col min="13314" max="13314" width="6.109375" style="1" customWidth="1"/>
    <col min="13315" max="13315" width="3.77734375" style="1" customWidth="1"/>
    <col min="13316" max="13316" width="9.33203125" style="1" bestFit="1" customWidth="1"/>
    <col min="13317" max="13317" width="8.88671875" style="1"/>
    <col min="13318" max="13318" width="9.6640625" style="1" customWidth="1"/>
    <col min="13319" max="13319" width="13.21875" style="1" customWidth="1"/>
    <col min="13320" max="13320" width="12.6640625" style="1" customWidth="1"/>
    <col min="13321" max="13321" width="2.6640625" style="1" customWidth="1"/>
    <col min="13322" max="13322" width="12.44140625" style="1" customWidth="1"/>
    <col min="13323" max="13323" width="7.33203125" style="1" customWidth="1"/>
    <col min="13324" max="13324" width="7.21875" style="1" customWidth="1"/>
    <col min="13325" max="13331" width="9.109375" style="1" customWidth="1"/>
    <col min="13332" max="13332" width="8.88671875" style="1"/>
    <col min="13333" max="13370" width="9.109375" style="1" customWidth="1"/>
    <col min="13371" max="13568" width="8.88671875" style="1"/>
    <col min="13569" max="13569" width="5" style="1" customWidth="1"/>
    <col min="13570" max="13570" width="6.109375" style="1" customWidth="1"/>
    <col min="13571" max="13571" width="3.77734375" style="1" customWidth="1"/>
    <col min="13572" max="13572" width="9.33203125" style="1" bestFit="1" customWidth="1"/>
    <col min="13573" max="13573" width="8.88671875" style="1"/>
    <col min="13574" max="13574" width="9.6640625" style="1" customWidth="1"/>
    <col min="13575" max="13575" width="13.21875" style="1" customWidth="1"/>
    <col min="13576" max="13576" width="12.6640625" style="1" customWidth="1"/>
    <col min="13577" max="13577" width="2.6640625" style="1" customWidth="1"/>
    <col min="13578" max="13578" width="12.44140625" style="1" customWidth="1"/>
    <col min="13579" max="13579" width="7.33203125" style="1" customWidth="1"/>
    <col min="13580" max="13580" width="7.21875" style="1" customWidth="1"/>
    <col min="13581" max="13587" width="9.109375" style="1" customWidth="1"/>
    <col min="13588" max="13588" width="8.88671875" style="1"/>
    <col min="13589" max="13626" width="9.109375" style="1" customWidth="1"/>
    <col min="13627" max="13824" width="8.88671875" style="1"/>
    <col min="13825" max="13825" width="5" style="1" customWidth="1"/>
    <col min="13826" max="13826" width="6.109375" style="1" customWidth="1"/>
    <col min="13827" max="13827" width="3.77734375" style="1" customWidth="1"/>
    <col min="13828" max="13828" width="9.33203125" style="1" bestFit="1" customWidth="1"/>
    <col min="13829" max="13829" width="8.88671875" style="1"/>
    <col min="13830" max="13830" width="9.6640625" style="1" customWidth="1"/>
    <col min="13831" max="13831" width="13.21875" style="1" customWidth="1"/>
    <col min="13832" max="13832" width="12.6640625" style="1" customWidth="1"/>
    <col min="13833" max="13833" width="2.6640625" style="1" customWidth="1"/>
    <col min="13834" max="13834" width="12.44140625" style="1" customWidth="1"/>
    <col min="13835" max="13835" width="7.33203125" style="1" customWidth="1"/>
    <col min="13836" max="13836" width="7.21875" style="1" customWidth="1"/>
    <col min="13837" max="13843" width="9.109375" style="1" customWidth="1"/>
    <col min="13844" max="13844" width="8.88671875" style="1"/>
    <col min="13845" max="13882" width="9.109375" style="1" customWidth="1"/>
    <col min="13883" max="14080" width="8.88671875" style="1"/>
    <col min="14081" max="14081" width="5" style="1" customWidth="1"/>
    <col min="14082" max="14082" width="6.109375" style="1" customWidth="1"/>
    <col min="14083" max="14083" width="3.77734375" style="1" customWidth="1"/>
    <col min="14084" max="14084" width="9.33203125" style="1" bestFit="1" customWidth="1"/>
    <col min="14085" max="14085" width="8.88671875" style="1"/>
    <col min="14086" max="14086" width="9.6640625" style="1" customWidth="1"/>
    <col min="14087" max="14087" width="13.21875" style="1" customWidth="1"/>
    <col min="14088" max="14088" width="12.6640625" style="1" customWidth="1"/>
    <col min="14089" max="14089" width="2.6640625" style="1" customWidth="1"/>
    <col min="14090" max="14090" width="12.44140625" style="1" customWidth="1"/>
    <col min="14091" max="14091" width="7.33203125" style="1" customWidth="1"/>
    <col min="14092" max="14092" width="7.21875" style="1" customWidth="1"/>
    <col min="14093" max="14099" width="9.109375" style="1" customWidth="1"/>
    <col min="14100" max="14100" width="8.88671875" style="1"/>
    <col min="14101" max="14138" width="9.109375" style="1" customWidth="1"/>
    <col min="14139" max="14336" width="8.88671875" style="1"/>
    <col min="14337" max="14337" width="5" style="1" customWidth="1"/>
    <col min="14338" max="14338" width="6.109375" style="1" customWidth="1"/>
    <col min="14339" max="14339" width="3.77734375" style="1" customWidth="1"/>
    <col min="14340" max="14340" width="9.33203125" style="1" bestFit="1" customWidth="1"/>
    <col min="14341" max="14341" width="8.88671875" style="1"/>
    <col min="14342" max="14342" width="9.6640625" style="1" customWidth="1"/>
    <col min="14343" max="14343" width="13.21875" style="1" customWidth="1"/>
    <col min="14344" max="14344" width="12.6640625" style="1" customWidth="1"/>
    <col min="14345" max="14345" width="2.6640625" style="1" customWidth="1"/>
    <col min="14346" max="14346" width="12.44140625" style="1" customWidth="1"/>
    <col min="14347" max="14347" width="7.33203125" style="1" customWidth="1"/>
    <col min="14348" max="14348" width="7.21875" style="1" customWidth="1"/>
    <col min="14349" max="14355" width="9.109375" style="1" customWidth="1"/>
    <col min="14356" max="14356" width="8.88671875" style="1"/>
    <col min="14357" max="14394" width="9.109375" style="1" customWidth="1"/>
    <col min="14395" max="14592" width="8.88671875" style="1"/>
    <col min="14593" max="14593" width="5" style="1" customWidth="1"/>
    <col min="14594" max="14594" width="6.109375" style="1" customWidth="1"/>
    <col min="14595" max="14595" width="3.77734375" style="1" customWidth="1"/>
    <col min="14596" max="14596" width="9.33203125" style="1" bestFit="1" customWidth="1"/>
    <col min="14597" max="14597" width="8.88671875" style="1"/>
    <col min="14598" max="14598" width="9.6640625" style="1" customWidth="1"/>
    <col min="14599" max="14599" width="13.21875" style="1" customWidth="1"/>
    <col min="14600" max="14600" width="12.6640625" style="1" customWidth="1"/>
    <col min="14601" max="14601" width="2.6640625" style="1" customWidth="1"/>
    <col min="14602" max="14602" width="12.44140625" style="1" customWidth="1"/>
    <col min="14603" max="14603" width="7.33203125" style="1" customWidth="1"/>
    <col min="14604" max="14604" width="7.21875" style="1" customWidth="1"/>
    <col min="14605" max="14611" width="9.109375" style="1" customWidth="1"/>
    <col min="14612" max="14612" width="8.88671875" style="1"/>
    <col min="14613" max="14650" width="9.109375" style="1" customWidth="1"/>
    <col min="14651" max="14848" width="8.88671875" style="1"/>
    <col min="14849" max="14849" width="5" style="1" customWidth="1"/>
    <col min="14850" max="14850" width="6.109375" style="1" customWidth="1"/>
    <col min="14851" max="14851" width="3.77734375" style="1" customWidth="1"/>
    <col min="14852" max="14852" width="9.33203125" style="1" bestFit="1" customWidth="1"/>
    <col min="14853" max="14853" width="8.88671875" style="1"/>
    <col min="14854" max="14854" width="9.6640625" style="1" customWidth="1"/>
    <col min="14855" max="14855" width="13.21875" style="1" customWidth="1"/>
    <col min="14856" max="14856" width="12.6640625" style="1" customWidth="1"/>
    <col min="14857" max="14857" width="2.6640625" style="1" customWidth="1"/>
    <col min="14858" max="14858" width="12.44140625" style="1" customWidth="1"/>
    <col min="14859" max="14859" width="7.33203125" style="1" customWidth="1"/>
    <col min="14860" max="14860" width="7.21875" style="1" customWidth="1"/>
    <col min="14861" max="14867" width="9.109375" style="1" customWidth="1"/>
    <col min="14868" max="14868" width="8.88671875" style="1"/>
    <col min="14869" max="14906" width="9.109375" style="1" customWidth="1"/>
    <col min="14907" max="15104" width="8.88671875" style="1"/>
    <col min="15105" max="15105" width="5" style="1" customWidth="1"/>
    <col min="15106" max="15106" width="6.109375" style="1" customWidth="1"/>
    <col min="15107" max="15107" width="3.77734375" style="1" customWidth="1"/>
    <col min="15108" max="15108" width="9.33203125" style="1" bestFit="1" customWidth="1"/>
    <col min="15109" max="15109" width="8.88671875" style="1"/>
    <col min="15110" max="15110" width="9.6640625" style="1" customWidth="1"/>
    <col min="15111" max="15111" width="13.21875" style="1" customWidth="1"/>
    <col min="15112" max="15112" width="12.6640625" style="1" customWidth="1"/>
    <col min="15113" max="15113" width="2.6640625" style="1" customWidth="1"/>
    <col min="15114" max="15114" width="12.44140625" style="1" customWidth="1"/>
    <col min="15115" max="15115" width="7.33203125" style="1" customWidth="1"/>
    <col min="15116" max="15116" width="7.21875" style="1" customWidth="1"/>
    <col min="15117" max="15123" width="9.109375" style="1" customWidth="1"/>
    <col min="15124" max="15124" width="8.88671875" style="1"/>
    <col min="15125" max="15162" width="9.109375" style="1" customWidth="1"/>
    <col min="15163" max="15360" width="8.88671875" style="1"/>
    <col min="15361" max="15361" width="5" style="1" customWidth="1"/>
    <col min="15362" max="15362" width="6.109375" style="1" customWidth="1"/>
    <col min="15363" max="15363" width="3.77734375" style="1" customWidth="1"/>
    <col min="15364" max="15364" width="9.33203125" style="1" bestFit="1" customWidth="1"/>
    <col min="15365" max="15365" width="8.88671875" style="1"/>
    <col min="15366" max="15366" width="9.6640625" style="1" customWidth="1"/>
    <col min="15367" max="15367" width="13.21875" style="1" customWidth="1"/>
    <col min="15368" max="15368" width="12.6640625" style="1" customWidth="1"/>
    <col min="15369" max="15369" width="2.6640625" style="1" customWidth="1"/>
    <col min="15370" max="15370" width="12.44140625" style="1" customWidth="1"/>
    <col min="15371" max="15371" width="7.33203125" style="1" customWidth="1"/>
    <col min="15372" max="15372" width="7.21875" style="1" customWidth="1"/>
    <col min="15373" max="15379" width="9.109375" style="1" customWidth="1"/>
    <col min="15380" max="15380" width="8.88671875" style="1"/>
    <col min="15381" max="15418" width="9.109375" style="1" customWidth="1"/>
    <col min="15419" max="15616" width="8.88671875" style="1"/>
    <col min="15617" max="15617" width="5" style="1" customWidth="1"/>
    <col min="15618" max="15618" width="6.109375" style="1" customWidth="1"/>
    <col min="15619" max="15619" width="3.77734375" style="1" customWidth="1"/>
    <col min="15620" max="15620" width="9.33203125" style="1" bestFit="1" customWidth="1"/>
    <col min="15621" max="15621" width="8.88671875" style="1"/>
    <col min="15622" max="15622" width="9.6640625" style="1" customWidth="1"/>
    <col min="15623" max="15623" width="13.21875" style="1" customWidth="1"/>
    <col min="15624" max="15624" width="12.6640625" style="1" customWidth="1"/>
    <col min="15625" max="15625" width="2.6640625" style="1" customWidth="1"/>
    <col min="15626" max="15626" width="12.44140625" style="1" customWidth="1"/>
    <col min="15627" max="15627" width="7.33203125" style="1" customWidth="1"/>
    <col min="15628" max="15628" width="7.21875" style="1" customWidth="1"/>
    <col min="15629" max="15635" width="9.109375" style="1" customWidth="1"/>
    <col min="15636" max="15636" width="8.88671875" style="1"/>
    <col min="15637" max="15674" width="9.109375" style="1" customWidth="1"/>
    <col min="15675" max="15872" width="8.88671875" style="1"/>
    <col min="15873" max="15873" width="5" style="1" customWidth="1"/>
    <col min="15874" max="15874" width="6.109375" style="1" customWidth="1"/>
    <col min="15875" max="15875" width="3.77734375" style="1" customWidth="1"/>
    <col min="15876" max="15876" width="9.33203125" style="1" bestFit="1" customWidth="1"/>
    <col min="15877" max="15877" width="8.88671875" style="1"/>
    <col min="15878" max="15878" width="9.6640625" style="1" customWidth="1"/>
    <col min="15879" max="15879" width="13.21875" style="1" customWidth="1"/>
    <col min="15880" max="15880" width="12.6640625" style="1" customWidth="1"/>
    <col min="15881" max="15881" width="2.6640625" style="1" customWidth="1"/>
    <col min="15882" max="15882" width="12.44140625" style="1" customWidth="1"/>
    <col min="15883" max="15883" width="7.33203125" style="1" customWidth="1"/>
    <col min="15884" max="15884" width="7.21875" style="1" customWidth="1"/>
    <col min="15885" max="15891" width="9.109375" style="1" customWidth="1"/>
    <col min="15892" max="15892" width="8.88671875" style="1"/>
    <col min="15893" max="15930" width="9.109375" style="1" customWidth="1"/>
    <col min="15931" max="16128" width="8.88671875" style="1"/>
    <col min="16129" max="16129" width="5" style="1" customWidth="1"/>
    <col min="16130" max="16130" width="6.109375" style="1" customWidth="1"/>
    <col min="16131" max="16131" width="3.77734375" style="1" customWidth="1"/>
    <col min="16132" max="16132" width="9.33203125" style="1" bestFit="1" customWidth="1"/>
    <col min="16133" max="16133" width="8.88671875" style="1"/>
    <col min="16134" max="16134" width="9.6640625" style="1" customWidth="1"/>
    <col min="16135" max="16135" width="13.21875" style="1" customWidth="1"/>
    <col min="16136" max="16136" width="12.6640625" style="1" customWidth="1"/>
    <col min="16137" max="16137" width="2.6640625" style="1" customWidth="1"/>
    <col min="16138" max="16138" width="12.44140625" style="1" customWidth="1"/>
    <col min="16139" max="16139" width="7.33203125" style="1" customWidth="1"/>
    <col min="16140" max="16140" width="7.21875" style="1" customWidth="1"/>
    <col min="16141" max="16147" width="9.109375" style="1" customWidth="1"/>
    <col min="16148" max="16148" width="8.88671875" style="1"/>
    <col min="16149" max="16186" width="9.109375" style="1" customWidth="1"/>
    <col min="16187" max="16384" width="8.88671875" style="1"/>
  </cols>
  <sheetData>
    <row r="1" spans="2:16" ht="22.5" customHeight="1" x14ac:dyDescent="0.3"/>
    <row r="2" spans="2:16" ht="21.75" customHeight="1" x14ac:dyDescent="0.3">
      <c r="B2" s="225" t="str">
        <f>CONCATENATE("Proceedings of the ",DATA!F30,", ",DATA!F32,", ",DATA!F33," ( Mandal )")</f>
        <v>Proceedings of the Headmaster, ZP High School, Jonnagiri, Tuggali ( Mandal )</v>
      </c>
      <c r="C2" s="225"/>
      <c r="D2" s="225"/>
      <c r="E2" s="225"/>
      <c r="F2" s="225"/>
      <c r="G2" s="225"/>
      <c r="H2" s="225"/>
      <c r="I2" s="225"/>
      <c r="J2" s="225"/>
      <c r="K2" s="225"/>
      <c r="L2" s="225"/>
    </row>
    <row r="3" spans="2:16" ht="15.6" x14ac:dyDescent="0.3">
      <c r="B3" s="226" t="str">
        <f>CONCATENATE("Present :-",DATA!AJ224,DATA!F31,",  ",DATA!F34,".")</f>
        <v>Present :-Sri.K Ramanjaneyulu,  B.Sc, B.Ed.</v>
      </c>
      <c r="C3" s="226"/>
      <c r="D3" s="226"/>
      <c r="E3" s="226"/>
      <c r="F3" s="226"/>
      <c r="G3" s="226"/>
      <c r="H3" s="226"/>
      <c r="I3" s="226"/>
      <c r="J3" s="226"/>
      <c r="K3" s="226"/>
      <c r="L3" s="226"/>
    </row>
    <row r="4" spans="2:16" x14ac:dyDescent="0.3">
      <c r="B4" s="25" t="s">
        <v>244</v>
      </c>
      <c r="C4" s="8" t="str">
        <f>DATA!D27</f>
        <v>02/Pro/ 2023</v>
      </c>
      <c r="D4" s="8"/>
      <c r="E4" s="8"/>
      <c r="F4" s="8"/>
      <c r="G4" s="8"/>
      <c r="H4" s="8"/>
      <c r="I4" s="227" t="s">
        <v>245</v>
      </c>
      <c r="J4" s="227"/>
      <c r="K4" s="228">
        <f>DATA!G27</f>
        <v>45139</v>
      </c>
      <c r="L4" s="228"/>
    </row>
    <row r="5" spans="2:16" ht="11.25" customHeight="1" x14ac:dyDescent="0.3">
      <c r="B5" s="8"/>
      <c r="C5" s="8"/>
      <c r="D5" s="8"/>
      <c r="E5" s="8"/>
      <c r="F5" s="8"/>
      <c r="G5" s="8"/>
      <c r="H5" s="8"/>
      <c r="I5" s="8"/>
      <c r="J5" s="8"/>
      <c r="K5" s="8"/>
      <c r="L5" s="8"/>
    </row>
    <row r="6" spans="2:16" ht="15" customHeight="1" x14ac:dyDescent="0.3">
      <c r="B6" s="25" t="s">
        <v>246</v>
      </c>
      <c r="C6" s="229" t="str">
        <f>CONCATENATE("Secondary Education-",DATA!AI224,DATA!F8," Promoted as ",DATA!AR144,"  - ","  Fixation of Pay in the Promotion post  - Orders - Issued .")</f>
        <v>Secondary Education-Smt.A Venkatesh Promoted as School Assistant (Bio.Science)  -   Fixation of Pay in the Promotion post  - Orders - Issued .</v>
      </c>
      <c r="D6" s="229"/>
      <c r="E6" s="229"/>
      <c r="F6" s="229"/>
      <c r="G6" s="229"/>
      <c r="H6" s="229"/>
      <c r="I6" s="229"/>
      <c r="J6" s="229"/>
      <c r="K6" s="229"/>
      <c r="L6" s="229"/>
    </row>
    <row r="7" spans="2:16" x14ac:dyDescent="0.3">
      <c r="B7" s="8"/>
      <c r="C7" s="229"/>
      <c r="D7" s="229"/>
      <c r="E7" s="229"/>
      <c r="F7" s="229"/>
      <c r="G7" s="229"/>
      <c r="H7" s="229"/>
      <c r="I7" s="229"/>
      <c r="J7" s="229"/>
      <c r="K7" s="229"/>
      <c r="L7" s="229"/>
    </row>
    <row r="8" spans="2:16" ht="7.5" customHeight="1" x14ac:dyDescent="0.3">
      <c r="B8" s="8"/>
      <c r="C8" s="8"/>
      <c r="D8" s="8"/>
      <c r="E8" s="8"/>
      <c r="F8" s="8"/>
      <c r="G8" s="8"/>
      <c r="H8" s="8"/>
      <c r="I8" s="8"/>
      <c r="J8" s="8"/>
      <c r="K8" s="8"/>
      <c r="L8" s="8"/>
    </row>
    <row r="9" spans="2:16" x14ac:dyDescent="0.3">
      <c r="B9" s="25" t="s">
        <v>247</v>
      </c>
      <c r="C9" s="129" t="s">
        <v>286</v>
      </c>
      <c r="D9" s="26"/>
      <c r="E9" s="26"/>
      <c r="F9" s="27"/>
      <c r="G9" s="27"/>
      <c r="H9" s="27"/>
      <c r="I9" s="8"/>
      <c r="J9" s="8"/>
      <c r="K9" s="8"/>
      <c r="L9" s="8"/>
    </row>
    <row r="10" spans="2:16" x14ac:dyDescent="0.3">
      <c r="B10" s="8"/>
      <c r="C10" s="129" t="s">
        <v>285</v>
      </c>
      <c r="D10" s="26"/>
      <c r="E10" s="27"/>
      <c r="F10" s="27"/>
      <c r="G10" s="27"/>
      <c r="H10" s="27"/>
      <c r="I10" s="8"/>
      <c r="J10" s="8"/>
      <c r="K10" s="8"/>
      <c r="L10" s="8"/>
    </row>
    <row r="11" spans="2:16" ht="14.4" customHeight="1" x14ac:dyDescent="0.3">
      <c r="B11" s="8"/>
      <c r="C11" s="129">
        <v>3</v>
      </c>
      <c r="D11" s="28" t="str">
        <f>CONCATENATE(DATA!F25,",  ",DATA!F24)</f>
        <v>Rc. No. 8491/A6-BIO-SCT-I-TM/2023,  D.E.O, Kurnool</v>
      </c>
      <c r="E11" s="27"/>
      <c r="F11" s="27"/>
      <c r="G11" s="29"/>
      <c r="H11" s="27"/>
      <c r="I11" s="8"/>
      <c r="J11" s="8"/>
      <c r="K11" s="8"/>
      <c r="L11" s="8"/>
    </row>
    <row r="12" spans="2:16" ht="15.6" x14ac:dyDescent="0.3">
      <c r="B12" s="8"/>
      <c r="C12" s="35" t="s">
        <v>287</v>
      </c>
      <c r="D12" s="8"/>
      <c r="E12" s="8"/>
      <c r="F12" s="8"/>
      <c r="G12" s="8"/>
      <c r="H12" s="27"/>
      <c r="I12" s="8"/>
      <c r="J12" s="8"/>
      <c r="K12" s="8"/>
      <c r="L12" s="8"/>
      <c r="P12" s="2"/>
    </row>
    <row r="13" spans="2:16" ht="18.75" customHeight="1" x14ac:dyDescent="0.3">
      <c r="B13" s="8"/>
      <c r="C13" s="30"/>
      <c r="D13" s="8"/>
      <c r="E13" s="8"/>
      <c r="F13" s="8"/>
      <c r="G13" s="8"/>
      <c r="H13" s="8"/>
      <c r="I13" s="8"/>
      <c r="J13" s="8"/>
      <c r="K13" s="8"/>
      <c r="L13" s="8"/>
    </row>
    <row r="14" spans="2:16" ht="15.75" customHeight="1" x14ac:dyDescent="0.3">
      <c r="B14" s="224" t="s">
        <v>248</v>
      </c>
      <c r="C14" s="224"/>
      <c r="D14" s="224"/>
      <c r="E14" s="224"/>
      <c r="F14" s="224"/>
      <c r="G14" s="224"/>
      <c r="H14" s="224"/>
      <c r="I14" s="224"/>
      <c r="J14" s="224"/>
      <c r="K14" s="224"/>
      <c r="L14" s="224"/>
    </row>
    <row r="15" spans="2:16" x14ac:dyDescent="0.3">
      <c r="B15" s="31" t="s">
        <v>249</v>
      </c>
      <c r="C15" s="8"/>
      <c r="D15" s="8"/>
      <c r="E15" s="8"/>
      <c r="F15" s="8"/>
      <c r="G15" s="8"/>
      <c r="H15" s="8"/>
      <c r="I15" s="8"/>
      <c r="J15" s="8"/>
      <c r="K15" s="8"/>
      <c r="L15" s="8"/>
    </row>
    <row r="16" spans="2:16" ht="7.5" customHeight="1" x14ac:dyDescent="0.3">
      <c r="B16" s="8"/>
      <c r="C16" s="8"/>
      <c r="D16" s="8"/>
      <c r="E16" s="8"/>
      <c r="F16" s="8"/>
      <c r="G16" s="8"/>
      <c r="H16" s="8"/>
      <c r="I16" s="8"/>
      <c r="J16" s="8"/>
      <c r="K16" s="8"/>
      <c r="L16" s="8"/>
    </row>
    <row r="17" spans="2:21" ht="17.25" customHeight="1" x14ac:dyDescent="0.3">
      <c r="B17" s="8"/>
      <c r="C17" s="230" t="str">
        <f>DATA!BO244</f>
        <v xml:space="preserve">        In accordance with the 4th cited above Smt. A Venkatesh  Formerly  Secondary Grade Teacher  working in  MP UP Schhol, Dharmavaram, Dhone  (Mandal)  has been Promoted to  School Assistant (Bio.Science)  and posted to  ZP High School, Jonnagiri, Tuggali, ( Mandal)  and repoted to his duties on the F.N of  10/06/2023.</v>
      </c>
      <c r="D17" s="230"/>
      <c r="E17" s="230"/>
      <c r="F17" s="230"/>
      <c r="G17" s="230"/>
      <c r="H17" s="230"/>
      <c r="I17" s="230"/>
      <c r="J17" s="230"/>
      <c r="K17" s="230"/>
      <c r="L17" s="230"/>
    </row>
    <row r="18" spans="2:21" ht="16.5" customHeight="1" x14ac:dyDescent="0.3">
      <c r="B18" s="8"/>
      <c r="C18" s="230"/>
      <c r="D18" s="230"/>
      <c r="E18" s="230"/>
      <c r="F18" s="230"/>
      <c r="G18" s="230"/>
      <c r="H18" s="230"/>
      <c r="I18" s="230"/>
      <c r="J18" s="230"/>
      <c r="K18" s="230"/>
      <c r="L18" s="230"/>
    </row>
    <row r="19" spans="2:21" ht="18" customHeight="1" x14ac:dyDescent="0.3">
      <c r="B19" s="8"/>
      <c r="C19" s="230"/>
      <c r="D19" s="230"/>
      <c r="E19" s="230"/>
      <c r="F19" s="230"/>
      <c r="G19" s="230"/>
      <c r="H19" s="230"/>
      <c r="I19" s="230"/>
      <c r="J19" s="230"/>
      <c r="K19" s="230"/>
      <c r="L19" s="230"/>
    </row>
    <row r="20" spans="2:21" ht="14.25" customHeight="1" x14ac:dyDescent="0.3">
      <c r="B20" s="8"/>
      <c r="C20" s="230"/>
      <c r="D20" s="230"/>
      <c r="E20" s="230"/>
      <c r="F20" s="230"/>
      <c r="G20" s="230"/>
      <c r="H20" s="230"/>
      <c r="I20" s="230"/>
      <c r="J20" s="230"/>
      <c r="K20" s="230"/>
      <c r="L20" s="230"/>
    </row>
    <row r="21" spans="2:21" x14ac:dyDescent="0.3">
      <c r="B21" s="8"/>
      <c r="C21" s="230" t="str">
        <f>DATA!BO249</f>
        <v xml:space="preserve">         Smt. A Venkatesh,   Promoted as School Assistant (Bio.Science)  from the cadre of  Secondary Grade Teacher post  and he/she is drawing the pay of Rs.67190 in the scale of pay  44570- 127480 .  Accordingly her   fixed at  Rs. 70850 w.e.f. 10/06/2023  in the present cadre under FR22(B).</v>
      </c>
      <c r="D21" s="230"/>
      <c r="E21" s="230"/>
      <c r="F21" s="230"/>
      <c r="G21" s="230"/>
      <c r="H21" s="230"/>
      <c r="I21" s="230"/>
      <c r="J21" s="230"/>
      <c r="K21" s="230"/>
      <c r="L21" s="230"/>
    </row>
    <row r="22" spans="2:21" ht="11.25" customHeight="1" x14ac:dyDescent="0.3">
      <c r="B22" s="8"/>
      <c r="C22" s="230"/>
      <c r="D22" s="230"/>
      <c r="E22" s="230"/>
      <c r="F22" s="230"/>
      <c r="G22" s="230"/>
      <c r="H22" s="230"/>
      <c r="I22" s="230"/>
      <c r="J22" s="230"/>
      <c r="K22" s="230"/>
      <c r="L22" s="230"/>
    </row>
    <row r="23" spans="2:21" ht="9.75" customHeight="1" x14ac:dyDescent="0.3">
      <c r="B23" s="8"/>
      <c r="C23" s="230"/>
      <c r="D23" s="230"/>
      <c r="E23" s="230"/>
      <c r="F23" s="230"/>
      <c r="G23" s="230"/>
      <c r="H23" s="230"/>
      <c r="I23" s="230"/>
      <c r="J23" s="230"/>
      <c r="K23" s="230"/>
      <c r="L23" s="230"/>
    </row>
    <row r="24" spans="2:21" ht="10.5" customHeight="1" x14ac:dyDescent="0.3">
      <c r="B24" s="8"/>
      <c r="C24" s="230"/>
      <c r="D24" s="230"/>
      <c r="E24" s="230"/>
      <c r="F24" s="230"/>
      <c r="G24" s="230"/>
      <c r="H24" s="230"/>
      <c r="I24" s="230"/>
      <c r="J24" s="230"/>
      <c r="K24" s="230"/>
      <c r="L24" s="230"/>
    </row>
    <row r="25" spans="2:21" x14ac:dyDescent="0.3">
      <c r="B25" s="8"/>
      <c r="C25" s="8"/>
      <c r="D25" s="231" t="str">
        <f>DATA!BO253</f>
        <v>Fixation of pay under FR22(b) is shown as detailed below.</v>
      </c>
      <c r="E25" s="231"/>
      <c r="F25" s="231"/>
      <c r="G25" s="231"/>
      <c r="H25" s="231"/>
      <c r="I25" s="231"/>
      <c r="J25" s="231"/>
      <c r="K25" s="231"/>
      <c r="L25" s="8"/>
    </row>
    <row r="26" spans="2:21" ht="10.5" customHeight="1" x14ac:dyDescent="0.3">
      <c r="B26" s="8"/>
      <c r="C26" s="8"/>
      <c r="D26" s="8"/>
      <c r="E26" s="8"/>
      <c r="F26" s="8"/>
      <c r="G26" s="8"/>
      <c r="H26" s="8"/>
      <c r="I26" s="8"/>
      <c r="J26" s="8"/>
      <c r="K26" s="8"/>
      <c r="L26" s="8"/>
    </row>
    <row r="27" spans="2:21" s="3" customFormat="1" ht="20.100000000000001" customHeight="1" x14ac:dyDescent="0.3">
      <c r="B27" s="32"/>
      <c r="C27" s="33">
        <v>1</v>
      </c>
      <c r="D27" s="232" t="str">
        <f xml:space="preserve"> DATA!AQ176</f>
        <v>Date of Promotion as  School Assistant (Bio.Science)</v>
      </c>
      <c r="E27" s="232"/>
      <c r="F27" s="232"/>
      <c r="G27" s="232"/>
      <c r="H27" s="232"/>
      <c r="I27" s="34" t="s">
        <v>189</v>
      </c>
      <c r="J27" s="232" t="str">
        <f>DATA!AX176</f>
        <v>10/06/2023</v>
      </c>
      <c r="K27" s="232"/>
      <c r="L27" s="232"/>
    </row>
    <row r="28" spans="2:21" s="3" customFormat="1" ht="30" customHeight="1" x14ac:dyDescent="0.3">
      <c r="B28" s="32"/>
      <c r="C28" s="33">
        <v>2</v>
      </c>
      <c r="D28" s="230" t="str">
        <f>DATA!AZ231</f>
        <v>Date of option exercised to fix pay Under FR22(B) in the higher cadre</v>
      </c>
      <c r="E28" s="230"/>
      <c r="F28" s="230"/>
      <c r="G28" s="230"/>
      <c r="H28" s="230"/>
      <c r="I28" s="34" t="s">
        <v>189</v>
      </c>
      <c r="J28" s="233" t="str">
        <f>DATA!AZ235</f>
        <v xml:space="preserve">10/06/2023  Date of Promotion  </v>
      </c>
      <c r="K28" s="233"/>
      <c r="L28" s="233"/>
      <c r="M28" s="259"/>
      <c r="R28" s="261"/>
    </row>
    <row r="29" spans="2:21" s="3" customFormat="1" ht="20.100000000000001" customHeight="1" x14ac:dyDescent="0.3">
      <c r="B29" s="32"/>
      <c r="C29" s="33">
        <v>3</v>
      </c>
      <c r="D29" s="232" t="str">
        <f>DATA!BA177</f>
        <v>Existing Pay / Scale of Pay on promotion date</v>
      </c>
      <c r="E29" s="232"/>
      <c r="F29" s="232"/>
      <c r="G29" s="232"/>
      <c r="H29" s="232"/>
      <c r="I29" s="34" t="s">
        <v>189</v>
      </c>
      <c r="J29" s="32" t="str">
        <f>DATA!BA178</f>
        <v xml:space="preserve">67190 / 44570- 127480 </v>
      </c>
      <c r="K29" s="32"/>
      <c r="L29" s="32"/>
    </row>
    <row r="30" spans="2:21" s="3" customFormat="1" ht="42.6" customHeight="1" x14ac:dyDescent="0.3">
      <c r="B30" s="32"/>
      <c r="C30" s="33">
        <v>4</v>
      </c>
      <c r="D30" s="236" t="str">
        <f>DATA!BA181</f>
        <v>The Pay Scale allowed to promotion post</v>
      </c>
      <c r="E30" s="236"/>
      <c r="F30" s="236"/>
      <c r="G30" s="236"/>
      <c r="H30" s="236"/>
      <c r="I30" s="128" t="s">
        <v>189</v>
      </c>
      <c r="J30" s="130" t="str">
        <f>DATA!BA182</f>
        <v xml:space="preserve">44570- 127480 </v>
      </c>
      <c r="K30" s="32"/>
      <c r="L30" s="32"/>
    </row>
    <row r="31" spans="2:21" ht="29.4" customHeight="1" x14ac:dyDescent="0.3">
      <c r="B31" s="8"/>
      <c r="C31" s="33">
        <v>5</v>
      </c>
      <c r="D31" s="236" t="str">
        <f>DATA!BA179</f>
        <v xml:space="preserve">Existing Pay as on  10/06/2023  in the  Secondary Grade Teacher Post  in the Scale of  44570- 127480 </v>
      </c>
      <c r="E31" s="236"/>
      <c r="F31" s="236"/>
      <c r="G31" s="236"/>
      <c r="H31" s="236"/>
      <c r="I31" s="34" t="s">
        <v>189</v>
      </c>
      <c r="J31" s="36">
        <f>DATA!BA180</f>
        <v>67190</v>
      </c>
      <c r="K31" s="8"/>
      <c r="L31" s="8"/>
    </row>
    <row r="32" spans="2:21" s="4" customFormat="1" ht="46.2" customHeight="1" x14ac:dyDescent="0.3">
      <c r="B32" s="37"/>
      <c r="C32" s="33">
        <v>6</v>
      </c>
      <c r="D32" s="236" t="str">
        <f>DATA!AZ203</f>
        <v xml:space="preserve">Pay fixed in the  School Assistant (Bio.Science)   Post under F.R. 22(B)  w.e.f.  10/06/2023 in Scale of 44570- 127480 </v>
      </c>
      <c r="E32" s="236"/>
      <c r="F32" s="236"/>
      <c r="G32" s="236"/>
      <c r="H32" s="236"/>
      <c r="I32" s="34" t="s">
        <v>189</v>
      </c>
      <c r="J32" s="35">
        <f>DATA!AZ205</f>
        <v>70850</v>
      </c>
      <c r="K32" s="37"/>
      <c r="L32" s="37"/>
      <c r="U32" s="260"/>
    </row>
    <row r="33" spans="2:30" ht="29.25" customHeight="1" x14ac:dyDescent="0.3">
      <c r="B33" s="8"/>
      <c r="C33" s="33">
        <v>7</v>
      </c>
      <c r="D33" s="236" t="str">
        <f>IF(DATA!F18=DATA!AH226,DATA!AZ208, DATA!AQ183)</f>
        <v>Monitory benefit with effect from</v>
      </c>
      <c r="E33" s="236"/>
      <c r="F33" s="236"/>
      <c r="G33" s="236"/>
      <c r="H33" s="236"/>
      <c r="I33" s="34" t="s">
        <v>189</v>
      </c>
      <c r="J33" s="256" t="str">
        <f>DATA!AK243</f>
        <v>10/06/2023</v>
      </c>
      <c r="K33" s="8"/>
      <c r="L33" s="8"/>
      <c r="P33" s="4"/>
      <c r="R33" s="262"/>
    </row>
    <row r="34" spans="2:30" s="3" customFormat="1" ht="17.399999999999999" customHeight="1" x14ac:dyDescent="0.3">
      <c r="B34" s="32"/>
      <c r="C34" s="38" t="str">
        <f>IF(DATA!F18=DATA!AH226,8,"")</f>
        <v/>
      </c>
      <c r="D34" s="232" t="str">
        <f>IF(DATA!F18=DATA!AH226,DATA!AQ183,"")</f>
        <v/>
      </c>
      <c r="E34" s="232"/>
      <c r="F34" s="232"/>
      <c r="G34" s="232"/>
      <c r="H34" s="232"/>
      <c r="I34" s="34" t="str">
        <f>IF(DATA!F18=DATA!AH226,":",IF(DATA!F18=DATA!AH227,"",""))</f>
        <v/>
      </c>
      <c r="J34" s="32" t="str">
        <f>IF(DATA!F18=DATA!AH226,DATA!AZ183,"")</f>
        <v/>
      </c>
      <c r="K34" s="263"/>
      <c r="L34" s="32"/>
    </row>
    <row r="35" spans="2:30" x14ac:dyDescent="0.3">
      <c r="B35" s="8"/>
      <c r="C35" s="8"/>
      <c r="D35" s="8"/>
      <c r="E35" s="8"/>
      <c r="F35" s="8"/>
      <c r="G35" s="8"/>
      <c r="H35" s="8"/>
      <c r="I35" s="34"/>
      <c r="J35" s="8"/>
      <c r="K35" s="8"/>
      <c r="L35" s="8"/>
    </row>
    <row r="36" spans="2:30" s="3" customFormat="1" ht="16.2" customHeight="1" x14ac:dyDescent="0.3">
      <c r="B36" s="32"/>
      <c r="C36" s="32"/>
      <c r="D36" s="234" t="str">
        <f>DATA!AQ212</f>
        <v>Date of  Next Annual Grade Increment</v>
      </c>
      <c r="E36" s="234"/>
      <c r="F36" s="234"/>
      <c r="G36" s="234"/>
      <c r="H36" s="234"/>
      <c r="I36" s="34" t="s">
        <v>189</v>
      </c>
      <c r="J36" s="256">
        <f>DATA!AX119</f>
        <v>45689</v>
      </c>
      <c r="K36" s="257"/>
      <c r="L36" s="255"/>
    </row>
    <row r="37" spans="2:30" ht="9" customHeight="1" x14ac:dyDescent="0.3">
      <c r="B37" s="8"/>
      <c r="C37" s="8"/>
      <c r="D37" s="8"/>
      <c r="E37" s="8"/>
      <c r="F37" s="8"/>
      <c r="G37" s="8"/>
      <c r="H37" s="8"/>
      <c r="I37" s="8"/>
      <c r="J37" s="8"/>
      <c r="K37" s="8"/>
      <c r="L37" s="8"/>
    </row>
    <row r="38" spans="2:30" ht="20.100000000000001" customHeight="1" x14ac:dyDescent="0.3">
      <c r="B38" s="8"/>
      <c r="C38" s="230" t="str">
        <f>DATA!AM260</f>
        <v xml:space="preserve">              Certified that necessary entries were made in the Service Register of the individual.  The individual is informed that if any excess amount paid due to erroneous sanction noticed during the course of audit such amount shall be recovered in lump sum from  her pay bills without any prior notice.</v>
      </c>
      <c r="D38" s="230"/>
      <c r="E38" s="230"/>
      <c r="F38" s="230"/>
      <c r="G38" s="230"/>
      <c r="H38" s="230"/>
      <c r="I38" s="230"/>
      <c r="J38" s="230"/>
      <c r="K38" s="230"/>
      <c r="L38" s="230"/>
    </row>
    <row r="39" spans="2:30" ht="20.100000000000001" customHeight="1" x14ac:dyDescent="0.3">
      <c r="B39" s="8"/>
      <c r="C39" s="230"/>
      <c r="D39" s="230"/>
      <c r="E39" s="230"/>
      <c r="F39" s="230"/>
      <c r="G39" s="230"/>
      <c r="H39" s="230"/>
      <c r="I39" s="230"/>
      <c r="J39" s="230"/>
      <c r="K39" s="230"/>
      <c r="L39" s="230"/>
    </row>
    <row r="40" spans="2:30" ht="20.100000000000001" customHeight="1" x14ac:dyDescent="0.3">
      <c r="B40" s="8"/>
      <c r="C40" s="230"/>
      <c r="D40" s="230"/>
      <c r="E40" s="230"/>
      <c r="F40" s="230"/>
      <c r="G40" s="230"/>
      <c r="H40" s="230"/>
      <c r="I40" s="230"/>
      <c r="J40" s="230"/>
      <c r="K40" s="230"/>
      <c r="L40" s="230"/>
    </row>
    <row r="41" spans="2:30" x14ac:dyDescent="0.3">
      <c r="B41" s="8"/>
      <c r="C41" s="8"/>
      <c r="D41" s="8"/>
      <c r="E41" s="8"/>
      <c r="F41" s="8"/>
      <c r="G41" s="8"/>
      <c r="H41" s="8"/>
      <c r="I41" s="8"/>
      <c r="J41" s="8"/>
      <c r="K41" s="8"/>
      <c r="L41" s="8"/>
    </row>
    <row r="42" spans="2:30" x14ac:dyDescent="0.3">
      <c r="B42" s="8"/>
      <c r="C42" s="8"/>
      <c r="D42" s="8"/>
      <c r="E42" s="8"/>
      <c r="F42" s="8"/>
      <c r="G42" s="8"/>
      <c r="H42" s="8"/>
      <c r="I42" s="8"/>
      <c r="J42" s="8"/>
      <c r="K42" s="8"/>
      <c r="L42" s="8"/>
    </row>
    <row r="43" spans="2:30" x14ac:dyDescent="0.3">
      <c r="B43" s="8" t="s">
        <v>250</v>
      </c>
      <c r="C43" s="8"/>
      <c r="D43" s="8"/>
      <c r="E43" s="8"/>
      <c r="F43" s="8"/>
      <c r="G43" s="8"/>
      <c r="H43" s="8"/>
      <c r="I43" s="8"/>
      <c r="J43" s="8"/>
      <c r="K43" s="8"/>
      <c r="L43" s="8"/>
    </row>
    <row r="44" spans="2:30" ht="17.399999999999999" customHeight="1" x14ac:dyDescent="0.3">
      <c r="B44" s="8" t="s">
        <v>251</v>
      </c>
      <c r="C44" s="8"/>
      <c r="D44" s="8"/>
      <c r="E44" s="8"/>
      <c r="F44" s="8"/>
      <c r="G44" s="8"/>
      <c r="H44" s="224" t="str">
        <f>DATA!F30</f>
        <v>Headmaster</v>
      </c>
      <c r="I44" s="224"/>
      <c r="J44" s="224"/>
      <c r="K44" s="224"/>
      <c r="L44" s="8"/>
    </row>
    <row r="45" spans="2:30" s="5" customFormat="1" ht="28.2" customHeight="1" x14ac:dyDescent="0.3">
      <c r="B45" s="30" t="s">
        <v>252</v>
      </c>
      <c r="C45" s="30"/>
      <c r="D45" s="30"/>
      <c r="E45" s="30"/>
      <c r="F45" s="30"/>
      <c r="G45" s="30"/>
      <c r="H45" s="235" t="str">
        <f>DATA!F32</f>
        <v>ZP High School, Jonnagiri</v>
      </c>
      <c r="I45" s="235"/>
      <c r="J45" s="235"/>
      <c r="K45" s="235"/>
      <c r="L45" s="30"/>
    </row>
    <row r="46" spans="2:30" ht="15.6" x14ac:dyDescent="0.3">
      <c r="B46" s="39" t="s">
        <v>253</v>
      </c>
      <c r="C46" s="39"/>
      <c r="D46" s="39"/>
      <c r="E46" s="39"/>
      <c r="F46" s="39"/>
      <c r="G46" s="39"/>
      <c r="H46" s="39"/>
      <c r="I46" s="39"/>
      <c r="J46" s="39"/>
      <c r="K46" s="39"/>
      <c r="L46" s="39"/>
      <c r="N46" s="6"/>
      <c r="O46" s="2"/>
      <c r="P46" s="2"/>
      <c r="Q46" s="2"/>
      <c r="R46" s="2"/>
      <c r="S46" s="2"/>
      <c r="T46" s="2"/>
      <c r="U46" s="2"/>
      <c r="V46" s="2"/>
      <c r="AD46"/>
    </row>
    <row r="47" spans="2:30" x14ac:dyDescent="0.3">
      <c r="B47" s="7"/>
      <c r="C47" s="7"/>
      <c r="D47" s="7"/>
      <c r="E47" s="7"/>
      <c r="F47" s="7"/>
      <c r="G47" s="7"/>
      <c r="H47" s="7"/>
      <c r="I47" s="7"/>
      <c r="J47" s="7"/>
      <c r="K47" s="7"/>
      <c r="L47" s="7"/>
    </row>
  </sheetData>
  <sheetProtection algorithmName="SHA-512" hashValue="ZgFqAggHIXEk5hCWTQhhBCjZVEOuWZDpZEH6XcrrFMRSd1edeGXQeZ2NnFXwjy40cczHO6eyCbUqdRaIeJjHyg==" saltValue="7plOKw40Al0JTXfQZoSAKA==" spinCount="100000" sheet="1" objects="1" scenarios="1"/>
  <mergeCells count="24">
    <mergeCell ref="D36:H36"/>
    <mergeCell ref="C38:L40"/>
    <mergeCell ref="H44:K44"/>
    <mergeCell ref="H45:K45"/>
    <mergeCell ref="D29:H29"/>
    <mergeCell ref="D30:H30"/>
    <mergeCell ref="D31:H31"/>
    <mergeCell ref="D32:H32"/>
    <mergeCell ref="D33:H33"/>
    <mergeCell ref="D34:H34"/>
    <mergeCell ref="K36:L36"/>
    <mergeCell ref="C17:L20"/>
    <mergeCell ref="C21:L24"/>
    <mergeCell ref="D25:K25"/>
    <mergeCell ref="D27:H27"/>
    <mergeCell ref="D28:H28"/>
    <mergeCell ref="J28:L28"/>
    <mergeCell ref="J27:L27"/>
    <mergeCell ref="B14:L14"/>
    <mergeCell ref="B2:L2"/>
    <mergeCell ref="B3:L3"/>
    <mergeCell ref="I4:J4"/>
    <mergeCell ref="K4:L4"/>
    <mergeCell ref="C6:L7"/>
  </mergeCells>
  <printOptions horizontalCentered="1"/>
  <pageMargins left="0.19685039370078741" right="0.19685039370078741" top="0.31496062992125984" bottom="0.31496062992125984" header="0.31496062992125984" footer="0.31496062992125984"/>
  <pageSetup paperSize="9" orientation="portrait" r:id="rId1"/>
  <ignoredErrors>
    <ignoredError sqref="B2:L3 B35:L35 B33 B34 K33:L33 L34 D33:J33 B11:C11 B10 D10:L10 B9 D9:L9 B13:L26 B12 D12:L12 B37:L46 B36:J36 E34:H34 I34:J34 C34:D34 D11:L11 B28:L32 B27:J27 B5:L8 B4 C4:J4 K4:L4"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pageSetUpPr fitToPage="1"/>
  </sheetPr>
  <dimension ref="B1:Z24"/>
  <sheetViews>
    <sheetView showGridLines="0" showRowColHeaders="0" workbookViewId="0">
      <selection activeCell="V9" sqref="V9"/>
    </sheetView>
  </sheetViews>
  <sheetFormatPr defaultRowHeight="13.8" x14ac:dyDescent="0.25"/>
  <cols>
    <col min="1" max="1" width="5" style="7" customWidth="1"/>
    <col min="2" max="2" width="5.88671875" style="7" customWidth="1"/>
    <col min="3" max="3" width="16.6640625" style="7" customWidth="1"/>
    <col min="4" max="6" width="8.77734375" style="7" customWidth="1"/>
    <col min="7" max="7" width="10.77734375" style="7" customWidth="1"/>
    <col min="8" max="10" width="8.77734375" style="7" customWidth="1"/>
    <col min="11" max="11" width="10.77734375" style="7" customWidth="1"/>
    <col min="12" max="17" width="8.77734375" style="7" customWidth="1"/>
    <col min="18" max="18" width="7.109375" style="7" customWidth="1"/>
    <col min="19" max="19" width="7.88671875" style="7" customWidth="1"/>
    <col min="20" max="22" width="9.109375" style="7" customWidth="1"/>
    <col min="23" max="23" width="9.109375" style="7" hidden="1" customWidth="1"/>
    <col min="24" max="24" width="10.109375" style="7" hidden="1" customWidth="1"/>
    <col min="25" max="25" width="7.44140625" style="7" hidden="1" customWidth="1"/>
    <col min="26" max="26" width="9" style="7" hidden="1" customWidth="1"/>
    <col min="27" max="77" width="9.109375" style="7" customWidth="1"/>
    <col min="78" max="246" width="8.88671875" style="7"/>
    <col min="247" max="247" width="5" style="7" customWidth="1"/>
    <col min="248" max="248" width="5.88671875" style="7" customWidth="1"/>
    <col min="249" max="249" width="10.109375" style="7" customWidth="1"/>
    <col min="250" max="250" width="7.88671875" style="7" customWidth="1"/>
    <col min="251" max="252" width="7.109375" style="7" customWidth="1"/>
    <col min="253" max="253" width="7.6640625" style="7" customWidth="1"/>
    <col min="254" max="254" width="0" style="7" hidden="1" customWidth="1"/>
    <col min="255" max="255" width="8.88671875" style="7"/>
    <col min="256" max="256" width="5.109375" style="7" customWidth="1"/>
    <col min="257" max="257" width="0" style="7" hidden="1" customWidth="1"/>
    <col min="258" max="258" width="7.88671875" style="7" customWidth="1"/>
    <col min="259" max="260" width="7.109375" style="7" customWidth="1"/>
    <col min="261" max="261" width="7" style="7" customWidth="1"/>
    <col min="262" max="262" width="0" style="7" hidden="1" customWidth="1"/>
    <col min="263" max="263" width="8.88671875" style="7"/>
    <col min="264" max="264" width="5.109375" style="7" customWidth="1"/>
    <col min="265" max="265" width="0" style="7" hidden="1" customWidth="1"/>
    <col min="266" max="266" width="6.77734375" style="7" customWidth="1"/>
    <col min="267" max="269" width="6.109375" style="7" customWidth="1"/>
    <col min="270" max="270" width="0" style="7" hidden="1" customWidth="1"/>
    <col min="271" max="272" width="7.109375" style="7" customWidth="1"/>
    <col min="273" max="273" width="4.6640625" style="7" customWidth="1"/>
    <col min="274" max="274" width="0" style="7" hidden="1" customWidth="1"/>
    <col min="275" max="275" width="7.109375" style="7" customWidth="1"/>
    <col min="276" max="279" width="9.109375" style="7" customWidth="1"/>
    <col min="280" max="282" width="0" style="7" hidden="1" customWidth="1"/>
    <col min="283" max="333" width="9.109375" style="7" customWidth="1"/>
    <col min="334" max="502" width="8.88671875" style="7"/>
    <col min="503" max="503" width="5" style="7" customWidth="1"/>
    <col min="504" max="504" width="5.88671875" style="7" customWidth="1"/>
    <col min="505" max="505" width="10.109375" style="7" customWidth="1"/>
    <col min="506" max="506" width="7.88671875" style="7" customWidth="1"/>
    <col min="507" max="508" width="7.109375" style="7" customWidth="1"/>
    <col min="509" max="509" width="7.6640625" style="7" customWidth="1"/>
    <col min="510" max="510" width="0" style="7" hidden="1" customWidth="1"/>
    <col min="511" max="511" width="8.88671875" style="7"/>
    <col min="512" max="512" width="5.109375" style="7" customWidth="1"/>
    <col min="513" max="513" width="0" style="7" hidden="1" customWidth="1"/>
    <col min="514" max="514" width="7.88671875" style="7" customWidth="1"/>
    <col min="515" max="516" width="7.109375" style="7" customWidth="1"/>
    <col min="517" max="517" width="7" style="7" customWidth="1"/>
    <col min="518" max="518" width="0" style="7" hidden="1" customWidth="1"/>
    <col min="519" max="519" width="8.88671875" style="7"/>
    <col min="520" max="520" width="5.109375" style="7" customWidth="1"/>
    <col min="521" max="521" width="0" style="7" hidden="1" customWidth="1"/>
    <col min="522" max="522" width="6.77734375" style="7" customWidth="1"/>
    <col min="523" max="525" width="6.109375" style="7" customWidth="1"/>
    <col min="526" max="526" width="0" style="7" hidden="1" customWidth="1"/>
    <col min="527" max="528" width="7.109375" style="7" customWidth="1"/>
    <col min="529" max="529" width="4.6640625" style="7" customWidth="1"/>
    <col min="530" max="530" width="0" style="7" hidden="1" customWidth="1"/>
    <col min="531" max="531" width="7.109375" style="7" customWidth="1"/>
    <col min="532" max="535" width="9.109375" style="7" customWidth="1"/>
    <col min="536" max="538" width="0" style="7" hidden="1" customWidth="1"/>
    <col min="539" max="589" width="9.109375" style="7" customWidth="1"/>
    <col min="590" max="758" width="8.88671875" style="7"/>
    <col min="759" max="759" width="5" style="7" customWidth="1"/>
    <col min="760" max="760" width="5.88671875" style="7" customWidth="1"/>
    <col min="761" max="761" width="10.109375" style="7" customWidth="1"/>
    <col min="762" max="762" width="7.88671875" style="7" customWidth="1"/>
    <col min="763" max="764" width="7.109375" style="7" customWidth="1"/>
    <col min="765" max="765" width="7.6640625" style="7" customWidth="1"/>
    <col min="766" max="766" width="0" style="7" hidden="1" customWidth="1"/>
    <col min="767" max="767" width="8.88671875" style="7"/>
    <col min="768" max="768" width="5.109375" style="7" customWidth="1"/>
    <col min="769" max="769" width="0" style="7" hidden="1" customWidth="1"/>
    <col min="770" max="770" width="7.88671875" style="7" customWidth="1"/>
    <col min="771" max="772" width="7.109375" style="7" customWidth="1"/>
    <col min="773" max="773" width="7" style="7" customWidth="1"/>
    <col min="774" max="774" width="0" style="7" hidden="1" customWidth="1"/>
    <col min="775" max="775" width="8.88671875" style="7"/>
    <col min="776" max="776" width="5.109375" style="7" customWidth="1"/>
    <col min="777" max="777" width="0" style="7" hidden="1" customWidth="1"/>
    <col min="778" max="778" width="6.77734375" style="7" customWidth="1"/>
    <col min="779" max="781" width="6.109375" style="7" customWidth="1"/>
    <col min="782" max="782" width="0" style="7" hidden="1" customWidth="1"/>
    <col min="783" max="784" width="7.109375" style="7" customWidth="1"/>
    <col min="785" max="785" width="4.6640625" style="7" customWidth="1"/>
    <col min="786" max="786" width="0" style="7" hidden="1" customWidth="1"/>
    <col min="787" max="787" width="7.109375" style="7" customWidth="1"/>
    <col min="788" max="791" width="9.109375" style="7" customWidth="1"/>
    <col min="792" max="794" width="0" style="7" hidden="1" customWidth="1"/>
    <col min="795" max="845" width="9.109375" style="7" customWidth="1"/>
    <col min="846" max="1014" width="8.88671875" style="7"/>
    <col min="1015" max="1015" width="5" style="7" customWidth="1"/>
    <col min="1016" max="1016" width="5.88671875" style="7" customWidth="1"/>
    <col min="1017" max="1017" width="10.109375" style="7" customWidth="1"/>
    <col min="1018" max="1018" width="7.88671875" style="7" customWidth="1"/>
    <col min="1019" max="1020" width="7.109375" style="7" customWidth="1"/>
    <col min="1021" max="1021" width="7.6640625" style="7" customWidth="1"/>
    <col min="1022" max="1022" width="0" style="7" hidden="1" customWidth="1"/>
    <col min="1023" max="1023" width="8.88671875" style="7"/>
    <col min="1024" max="1024" width="5.109375" style="7" customWidth="1"/>
    <col min="1025" max="1025" width="0" style="7" hidden="1" customWidth="1"/>
    <col min="1026" max="1026" width="7.88671875" style="7" customWidth="1"/>
    <col min="1027" max="1028" width="7.109375" style="7" customWidth="1"/>
    <col min="1029" max="1029" width="7" style="7" customWidth="1"/>
    <col min="1030" max="1030" width="0" style="7" hidden="1" customWidth="1"/>
    <col min="1031" max="1031" width="8.88671875" style="7"/>
    <col min="1032" max="1032" width="5.109375" style="7" customWidth="1"/>
    <col min="1033" max="1033" width="0" style="7" hidden="1" customWidth="1"/>
    <col min="1034" max="1034" width="6.77734375" style="7" customWidth="1"/>
    <col min="1035" max="1037" width="6.109375" style="7" customWidth="1"/>
    <col min="1038" max="1038" width="0" style="7" hidden="1" customWidth="1"/>
    <col min="1039" max="1040" width="7.109375" style="7" customWidth="1"/>
    <col min="1041" max="1041" width="4.6640625" style="7" customWidth="1"/>
    <col min="1042" max="1042" width="0" style="7" hidden="1" customWidth="1"/>
    <col min="1043" max="1043" width="7.109375" style="7" customWidth="1"/>
    <col min="1044" max="1047" width="9.109375" style="7" customWidth="1"/>
    <col min="1048" max="1050" width="0" style="7" hidden="1" customWidth="1"/>
    <col min="1051" max="1101" width="9.109375" style="7" customWidth="1"/>
    <col min="1102" max="1270" width="8.88671875" style="7"/>
    <col min="1271" max="1271" width="5" style="7" customWidth="1"/>
    <col min="1272" max="1272" width="5.88671875" style="7" customWidth="1"/>
    <col min="1273" max="1273" width="10.109375" style="7" customWidth="1"/>
    <col min="1274" max="1274" width="7.88671875" style="7" customWidth="1"/>
    <col min="1275" max="1276" width="7.109375" style="7" customWidth="1"/>
    <col min="1277" max="1277" width="7.6640625" style="7" customWidth="1"/>
    <col min="1278" max="1278" width="0" style="7" hidden="1" customWidth="1"/>
    <col min="1279" max="1279" width="8.88671875" style="7"/>
    <col min="1280" max="1280" width="5.109375" style="7" customWidth="1"/>
    <col min="1281" max="1281" width="0" style="7" hidden="1" customWidth="1"/>
    <col min="1282" max="1282" width="7.88671875" style="7" customWidth="1"/>
    <col min="1283" max="1284" width="7.109375" style="7" customWidth="1"/>
    <col min="1285" max="1285" width="7" style="7" customWidth="1"/>
    <col min="1286" max="1286" width="0" style="7" hidden="1" customWidth="1"/>
    <col min="1287" max="1287" width="8.88671875" style="7"/>
    <col min="1288" max="1288" width="5.109375" style="7" customWidth="1"/>
    <col min="1289" max="1289" width="0" style="7" hidden="1" customWidth="1"/>
    <col min="1290" max="1290" width="6.77734375" style="7" customWidth="1"/>
    <col min="1291" max="1293" width="6.109375" style="7" customWidth="1"/>
    <col min="1294" max="1294" width="0" style="7" hidden="1" customWidth="1"/>
    <col min="1295" max="1296" width="7.109375" style="7" customWidth="1"/>
    <col min="1297" max="1297" width="4.6640625" style="7" customWidth="1"/>
    <col min="1298" max="1298" width="0" style="7" hidden="1" customWidth="1"/>
    <col min="1299" max="1299" width="7.109375" style="7" customWidth="1"/>
    <col min="1300" max="1303" width="9.109375" style="7" customWidth="1"/>
    <col min="1304" max="1306" width="0" style="7" hidden="1" customWidth="1"/>
    <col min="1307" max="1357" width="9.109375" style="7" customWidth="1"/>
    <col min="1358" max="1526" width="8.88671875" style="7"/>
    <col min="1527" max="1527" width="5" style="7" customWidth="1"/>
    <col min="1528" max="1528" width="5.88671875" style="7" customWidth="1"/>
    <col min="1529" max="1529" width="10.109375" style="7" customWidth="1"/>
    <col min="1530" max="1530" width="7.88671875" style="7" customWidth="1"/>
    <col min="1531" max="1532" width="7.109375" style="7" customWidth="1"/>
    <col min="1533" max="1533" width="7.6640625" style="7" customWidth="1"/>
    <col min="1534" max="1534" width="0" style="7" hidden="1" customWidth="1"/>
    <col min="1535" max="1535" width="8.88671875" style="7"/>
    <col min="1536" max="1536" width="5.109375" style="7" customWidth="1"/>
    <col min="1537" max="1537" width="0" style="7" hidden="1" customWidth="1"/>
    <col min="1538" max="1538" width="7.88671875" style="7" customWidth="1"/>
    <col min="1539" max="1540" width="7.109375" style="7" customWidth="1"/>
    <col min="1541" max="1541" width="7" style="7" customWidth="1"/>
    <col min="1542" max="1542" width="0" style="7" hidden="1" customWidth="1"/>
    <col min="1543" max="1543" width="8.88671875" style="7"/>
    <col min="1544" max="1544" width="5.109375" style="7" customWidth="1"/>
    <col min="1545" max="1545" width="0" style="7" hidden="1" customWidth="1"/>
    <col min="1546" max="1546" width="6.77734375" style="7" customWidth="1"/>
    <col min="1547" max="1549" width="6.109375" style="7" customWidth="1"/>
    <col min="1550" max="1550" width="0" style="7" hidden="1" customWidth="1"/>
    <col min="1551" max="1552" width="7.109375" style="7" customWidth="1"/>
    <col min="1553" max="1553" width="4.6640625" style="7" customWidth="1"/>
    <col min="1554" max="1554" width="0" style="7" hidden="1" customWidth="1"/>
    <col min="1555" max="1555" width="7.109375" style="7" customWidth="1"/>
    <col min="1556" max="1559" width="9.109375" style="7" customWidth="1"/>
    <col min="1560" max="1562" width="0" style="7" hidden="1" customWidth="1"/>
    <col min="1563" max="1613" width="9.109375" style="7" customWidth="1"/>
    <col min="1614" max="1782" width="8.88671875" style="7"/>
    <col min="1783" max="1783" width="5" style="7" customWidth="1"/>
    <col min="1784" max="1784" width="5.88671875" style="7" customWidth="1"/>
    <col min="1785" max="1785" width="10.109375" style="7" customWidth="1"/>
    <col min="1786" max="1786" width="7.88671875" style="7" customWidth="1"/>
    <col min="1787" max="1788" width="7.109375" style="7" customWidth="1"/>
    <col min="1789" max="1789" width="7.6640625" style="7" customWidth="1"/>
    <col min="1790" max="1790" width="0" style="7" hidden="1" customWidth="1"/>
    <col min="1791" max="1791" width="8.88671875" style="7"/>
    <col min="1792" max="1792" width="5.109375" style="7" customWidth="1"/>
    <col min="1793" max="1793" width="0" style="7" hidden="1" customWidth="1"/>
    <col min="1794" max="1794" width="7.88671875" style="7" customWidth="1"/>
    <col min="1795" max="1796" width="7.109375" style="7" customWidth="1"/>
    <col min="1797" max="1797" width="7" style="7" customWidth="1"/>
    <col min="1798" max="1798" width="0" style="7" hidden="1" customWidth="1"/>
    <col min="1799" max="1799" width="8.88671875" style="7"/>
    <col min="1800" max="1800" width="5.109375" style="7" customWidth="1"/>
    <col min="1801" max="1801" width="0" style="7" hidden="1" customWidth="1"/>
    <col min="1802" max="1802" width="6.77734375" style="7" customWidth="1"/>
    <col min="1803" max="1805" width="6.109375" style="7" customWidth="1"/>
    <col min="1806" max="1806" width="0" style="7" hidden="1" customWidth="1"/>
    <col min="1807" max="1808" width="7.109375" style="7" customWidth="1"/>
    <col min="1809" max="1809" width="4.6640625" style="7" customWidth="1"/>
    <col min="1810" max="1810" width="0" style="7" hidden="1" customWidth="1"/>
    <col min="1811" max="1811" width="7.109375" style="7" customWidth="1"/>
    <col min="1812" max="1815" width="9.109375" style="7" customWidth="1"/>
    <col min="1816" max="1818" width="0" style="7" hidden="1" customWidth="1"/>
    <col min="1819" max="1869" width="9.109375" style="7" customWidth="1"/>
    <col min="1870" max="2038" width="8.88671875" style="7"/>
    <col min="2039" max="2039" width="5" style="7" customWidth="1"/>
    <col min="2040" max="2040" width="5.88671875" style="7" customWidth="1"/>
    <col min="2041" max="2041" width="10.109375" style="7" customWidth="1"/>
    <col min="2042" max="2042" width="7.88671875" style="7" customWidth="1"/>
    <col min="2043" max="2044" width="7.109375" style="7" customWidth="1"/>
    <col min="2045" max="2045" width="7.6640625" style="7" customWidth="1"/>
    <col min="2046" max="2046" width="0" style="7" hidden="1" customWidth="1"/>
    <col min="2047" max="2047" width="8.88671875" style="7"/>
    <col min="2048" max="2048" width="5.109375" style="7" customWidth="1"/>
    <col min="2049" max="2049" width="0" style="7" hidden="1" customWidth="1"/>
    <col min="2050" max="2050" width="7.88671875" style="7" customWidth="1"/>
    <col min="2051" max="2052" width="7.109375" style="7" customWidth="1"/>
    <col min="2053" max="2053" width="7" style="7" customWidth="1"/>
    <col min="2054" max="2054" width="0" style="7" hidden="1" customWidth="1"/>
    <col min="2055" max="2055" width="8.88671875" style="7"/>
    <col min="2056" max="2056" width="5.109375" style="7" customWidth="1"/>
    <col min="2057" max="2057" width="0" style="7" hidden="1" customWidth="1"/>
    <col min="2058" max="2058" width="6.77734375" style="7" customWidth="1"/>
    <col min="2059" max="2061" width="6.109375" style="7" customWidth="1"/>
    <col min="2062" max="2062" width="0" style="7" hidden="1" customWidth="1"/>
    <col min="2063" max="2064" width="7.109375" style="7" customWidth="1"/>
    <col min="2065" max="2065" width="4.6640625" style="7" customWidth="1"/>
    <col min="2066" max="2066" width="0" style="7" hidden="1" customWidth="1"/>
    <col min="2067" max="2067" width="7.109375" style="7" customWidth="1"/>
    <col min="2068" max="2071" width="9.109375" style="7" customWidth="1"/>
    <col min="2072" max="2074" width="0" style="7" hidden="1" customWidth="1"/>
    <col min="2075" max="2125" width="9.109375" style="7" customWidth="1"/>
    <col min="2126" max="2294" width="8.88671875" style="7"/>
    <col min="2295" max="2295" width="5" style="7" customWidth="1"/>
    <col min="2296" max="2296" width="5.88671875" style="7" customWidth="1"/>
    <col min="2297" max="2297" width="10.109375" style="7" customWidth="1"/>
    <col min="2298" max="2298" width="7.88671875" style="7" customWidth="1"/>
    <col min="2299" max="2300" width="7.109375" style="7" customWidth="1"/>
    <col min="2301" max="2301" width="7.6640625" style="7" customWidth="1"/>
    <col min="2302" max="2302" width="0" style="7" hidden="1" customWidth="1"/>
    <col min="2303" max="2303" width="8.88671875" style="7"/>
    <col min="2304" max="2304" width="5.109375" style="7" customWidth="1"/>
    <col min="2305" max="2305" width="0" style="7" hidden="1" customWidth="1"/>
    <col min="2306" max="2306" width="7.88671875" style="7" customWidth="1"/>
    <col min="2307" max="2308" width="7.109375" style="7" customWidth="1"/>
    <col min="2309" max="2309" width="7" style="7" customWidth="1"/>
    <col min="2310" max="2310" width="0" style="7" hidden="1" customWidth="1"/>
    <col min="2311" max="2311" width="8.88671875" style="7"/>
    <col min="2312" max="2312" width="5.109375" style="7" customWidth="1"/>
    <col min="2313" max="2313" width="0" style="7" hidden="1" customWidth="1"/>
    <col min="2314" max="2314" width="6.77734375" style="7" customWidth="1"/>
    <col min="2315" max="2317" width="6.109375" style="7" customWidth="1"/>
    <col min="2318" max="2318" width="0" style="7" hidden="1" customWidth="1"/>
    <col min="2319" max="2320" width="7.109375" style="7" customWidth="1"/>
    <col min="2321" max="2321" width="4.6640625" style="7" customWidth="1"/>
    <col min="2322" max="2322" width="0" style="7" hidden="1" customWidth="1"/>
    <col min="2323" max="2323" width="7.109375" style="7" customWidth="1"/>
    <col min="2324" max="2327" width="9.109375" style="7" customWidth="1"/>
    <col min="2328" max="2330" width="0" style="7" hidden="1" customWidth="1"/>
    <col min="2331" max="2381" width="9.109375" style="7" customWidth="1"/>
    <col min="2382" max="2550" width="8.88671875" style="7"/>
    <col min="2551" max="2551" width="5" style="7" customWidth="1"/>
    <col min="2552" max="2552" width="5.88671875" style="7" customWidth="1"/>
    <col min="2553" max="2553" width="10.109375" style="7" customWidth="1"/>
    <col min="2554" max="2554" width="7.88671875" style="7" customWidth="1"/>
    <col min="2555" max="2556" width="7.109375" style="7" customWidth="1"/>
    <col min="2557" max="2557" width="7.6640625" style="7" customWidth="1"/>
    <col min="2558" max="2558" width="0" style="7" hidden="1" customWidth="1"/>
    <col min="2559" max="2559" width="8.88671875" style="7"/>
    <col min="2560" max="2560" width="5.109375" style="7" customWidth="1"/>
    <col min="2561" max="2561" width="0" style="7" hidden="1" customWidth="1"/>
    <col min="2562" max="2562" width="7.88671875" style="7" customWidth="1"/>
    <col min="2563" max="2564" width="7.109375" style="7" customWidth="1"/>
    <col min="2565" max="2565" width="7" style="7" customWidth="1"/>
    <col min="2566" max="2566" width="0" style="7" hidden="1" customWidth="1"/>
    <col min="2567" max="2567" width="8.88671875" style="7"/>
    <col min="2568" max="2568" width="5.109375" style="7" customWidth="1"/>
    <col min="2569" max="2569" width="0" style="7" hidden="1" customWidth="1"/>
    <col min="2570" max="2570" width="6.77734375" style="7" customWidth="1"/>
    <col min="2571" max="2573" width="6.109375" style="7" customWidth="1"/>
    <col min="2574" max="2574" width="0" style="7" hidden="1" customWidth="1"/>
    <col min="2575" max="2576" width="7.109375" style="7" customWidth="1"/>
    <col min="2577" max="2577" width="4.6640625" style="7" customWidth="1"/>
    <col min="2578" max="2578" width="0" style="7" hidden="1" customWidth="1"/>
    <col min="2579" max="2579" width="7.109375" style="7" customWidth="1"/>
    <col min="2580" max="2583" width="9.109375" style="7" customWidth="1"/>
    <col min="2584" max="2586" width="0" style="7" hidden="1" customWidth="1"/>
    <col min="2587" max="2637" width="9.109375" style="7" customWidth="1"/>
    <col min="2638" max="2806" width="8.88671875" style="7"/>
    <col min="2807" max="2807" width="5" style="7" customWidth="1"/>
    <col min="2808" max="2808" width="5.88671875" style="7" customWidth="1"/>
    <col min="2809" max="2809" width="10.109375" style="7" customWidth="1"/>
    <col min="2810" max="2810" width="7.88671875" style="7" customWidth="1"/>
    <col min="2811" max="2812" width="7.109375" style="7" customWidth="1"/>
    <col min="2813" max="2813" width="7.6640625" style="7" customWidth="1"/>
    <col min="2814" max="2814" width="0" style="7" hidden="1" customWidth="1"/>
    <col min="2815" max="2815" width="8.88671875" style="7"/>
    <col min="2816" max="2816" width="5.109375" style="7" customWidth="1"/>
    <col min="2817" max="2817" width="0" style="7" hidden="1" customWidth="1"/>
    <col min="2818" max="2818" width="7.88671875" style="7" customWidth="1"/>
    <col min="2819" max="2820" width="7.109375" style="7" customWidth="1"/>
    <col min="2821" max="2821" width="7" style="7" customWidth="1"/>
    <col min="2822" max="2822" width="0" style="7" hidden="1" customWidth="1"/>
    <col min="2823" max="2823" width="8.88671875" style="7"/>
    <col min="2824" max="2824" width="5.109375" style="7" customWidth="1"/>
    <col min="2825" max="2825" width="0" style="7" hidden="1" customWidth="1"/>
    <col min="2826" max="2826" width="6.77734375" style="7" customWidth="1"/>
    <col min="2827" max="2829" width="6.109375" style="7" customWidth="1"/>
    <col min="2830" max="2830" width="0" style="7" hidden="1" customWidth="1"/>
    <col min="2831" max="2832" width="7.109375" style="7" customWidth="1"/>
    <col min="2833" max="2833" width="4.6640625" style="7" customWidth="1"/>
    <col min="2834" max="2834" width="0" style="7" hidden="1" customWidth="1"/>
    <col min="2835" max="2835" width="7.109375" style="7" customWidth="1"/>
    <col min="2836" max="2839" width="9.109375" style="7" customWidth="1"/>
    <col min="2840" max="2842" width="0" style="7" hidden="1" customWidth="1"/>
    <col min="2843" max="2893" width="9.109375" style="7" customWidth="1"/>
    <col min="2894" max="3062" width="8.88671875" style="7"/>
    <col min="3063" max="3063" width="5" style="7" customWidth="1"/>
    <col min="3064" max="3064" width="5.88671875" style="7" customWidth="1"/>
    <col min="3065" max="3065" width="10.109375" style="7" customWidth="1"/>
    <col min="3066" max="3066" width="7.88671875" style="7" customWidth="1"/>
    <col min="3067" max="3068" width="7.109375" style="7" customWidth="1"/>
    <col min="3069" max="3069" width="7.6640625" style="7" customWidth="1"/>
    <col min="3070" max="3070" width="0" style="7" hidden="1" customWidth="1"/>
    <col min="3071" max="3071" width="8.88671875" style="7"/>
    <col min="3072" max="3072" width="5.109375" style="7" customWidth="1"/>
    <col min="3073" max="3073" width="0" style="7" hidden="1" customWidth="1"/>
    <col min="3074" max="3074" width="7.88671875" style="7" customWidth="1"/>
    <col min="3075" max="3076" width="7.109375" style="7" customWidth="1"/>
    <col min="3077" max="3077" width="7" style="7" customWidth="1"/>
    <col min="3078" max="3078" width="0" style="7" hidden="1" customWidth="1"/>
    <col min="3079" max="3079" width="8.88671875" style="7"/>
    <col min="3080" max="3080" width="5.109375" style="7" customWidth="1"/>
    <col min="3081" max="3081" width="0" style="7" hidden="1" customWidth="1"/>
    <col min="3082" max="3082" width="6.77734375" style="7" customWidth="1"/>
    <col min="3083" max="3085" width="6.109375" style="7" customWidth="1"/>
    <col min="3086" max="3086" width="0" style="7" hidden="1" customWidth="1"/>
    <col min="3087" max="3088" width="7.109375" style="7" customWidth="1"/>
    <col min="3089" max="3089" width="4.6640625" style="7" customWidth="1"/>
    <col min="3090" max="3090" width="0" style="7" hidden="1" customWidth="1"/>
    <col min="3091" max="3091" width="7.109375" style="7" customWidth="1"/>
    <col min="3092" max="3095" width="9.109375" style="7" customWidth="1"/>
    <col min="3096" max="3098" width="0" style="7" hidden="1" customWidth="1"/>
    <col min="3099" max="3149" width="9.109375" style="7" customWidth="1"/>
    <col min="3150" max="3318" width="8.88671875" style="7"/>
    <col min="3319" max="3319" width="5" style="7" customWidth="1"/>
    <col min="3320" max="3320" width="5.88671875" style="7" customWidth="1"/>
    <col min="3321" max="3321" width="10.109375" style="7" customWidth="1"/>
    <col min="3322" max="3322" width="7.88671875" style="7" customWidth="1"/>
    <col min="3323" max="3324" width="7.109375" style="7" customWidth="1"/>
    <col min="3325" max="3325" width="7.6640625" style="7" customWidth="1"/>
    <col min="3326" max="3326" width="0" style="7" hidden="1" customWidth="1"/>
    <col min="3327" max="3327" width="8.88671875" style="7"/>
    <col min="3328" max="3328" width="5.109375" style="7" customWidth="1"/>
    <col min="3329" max="3329" width="0" style="7" hidden="1" customWidth="1"/>
    <col min="3330" max="3330" width="7.88671875" style="7" customWidth="1"/>
    <col min="3331" max="3332" width="7.109375" style="7" customWidth="1"/>
    <col min="3333" max="3333" width="7" style="7" customWidth="1"/>
    <col min="3334" max="3334" width="0" style="7" hidden="1" customWidth="1"/>
    <col min="3335" max="3335" width="8.88671875" style="7"/>
    <col min="3336" max="3336" width="5.109375" style="7" customWidth="1"/>
    <col min="3337" max="3337" width="0" style="7" hidden="1" customWidth="1"/>
    <col min="3338" max="3338" width="6.77734375" style="7" customWidth="1"/>
    <col min="3339" max="3341" width="6.109375" style="7" customWidth="1"/>
    <col min="3342" max="3342" width="0" style="7" hidden="1" customWidth="1"/>
    <col min="3343" max="3344" width="7.109375" style="7" customWidth="1"/>
    <col min="3345" max="3345" width="4.6640625" style="7" customWidth="1"/>
    <col min="3346" max="3346" width="0" style="7" hidden="1" customWidth="1"/>
    <col min="3347" max="3347" width="7.109375" style="7" customWidth="1"/>
    <col min="3348" max="3351" width="9.109375" style="7" customWidth="1"/>
    <col min="3352" max="3354" width="0" style="7" hidden="1" customWidth="1"/>
    <col min="3355" max="3405" width="9.109375" style="7" customWidth="1"/>
    <col min="3406" max="3574" width="8.88671875" style="7"/>
    <col min="3575" max="3575" width="5" style="7" customWidth="1"/>
    <col min="3576" max="3576" width="5.88671875" style="7" customWidth="1"/>
    <col min="3577" max="3577" width="10.109375" style="7" customWidth="1"/>
    <col min="3578" max="3578" width="7.88671875" style="7" customWidth="1"/>
    <col min="3579" max="3580" width="7.109375" style="7" customWidth="1"/>
    <col min="3581" max="3581" width="7.6640625" style="7" customWidth="1"/>
    <col min="3582" max="3582" width="0" style="7" hidden="1" customWidth="1"/>
    <col min="3583" max="3583" width="8.88671875" style="7"/>
    <col min="3584" max="3584" width="5.109375" style="7" customWidth="1"/>
    <col min="3585" max="3585" width="0" style="7" hidden="1" customWidth="1"/>
    <col min="3586" max="3586" width="7.88671875" style="7" customWidth="1"/>
    <col min="3587" max="3588" width="7.109375" style="7" customWidth="1"/>
    <col min="3589" max="3589" width="7" style="7" customWidth="1"/>
    <col min="3590" max="3590" width="0" style="7" hidden="1" customWidth="1"/>
    <col min="3591" max="3591" width="8.88671875" style="7"/>
    <col min="3592" max="3592" width="5.109375" style="7" customWidth="1"/>
    <col min="3593" max="3593" width="0" style="7" hidden="1" customWidth="1"/>
    <col min="3594" max="3594" width="6.77734375" style="7" customWidth="1"/>
    <col min="3595" max="3597" width="6.109375" style="7" customWidth="1"/>
    <col min="3598" max="3598" width="0" style="7" hidden="1" customWidth="1"/>
    <col min="3599" max="3600" width="7.109375" style="7" customWidth="1"/>
    <col min="3601" max="3601" width="4.6640625" style="7" customWidth="1"/>
    <col min="3602" max="3602" width="0" style="7" hidden="1" customWidth="1"/>
    <col min="3603" max="3603" width="7.109375" style="7" customWidth="1"/>
    <col min="3604" max="3607" width="9.109375" style="7" customWidth="1"/>
    <col min="3608" max="3610" width="0" style="7" hidden="1" customWidth="1"/>
    <col min="3611" max="3661" width="9.109375" style="7" customWidth="1"/>
    <col min="3662" max="3830" width="8.88671875" style="7"/>
    <col min="3831" max="3831" width="5" style="7" customWidth="1"/>
    <col min="3832" max="3832" width="5.88671875" style="7" customWidth="1"/>
    <col min="3833" max="3833" width="10.109375" style="7" customWidth="1"/>
    <col min="3834" max="3834" width="7.88671875" style="7" customWidth="1"/>
    <col min="3835" max="3836" width="7.109375" style="7" customWidth="1"/>
    <col min="3837" max="3837" width="7.6640625" style="7" customWidth="1"/>
    <col min="3838" max="3838" width="0" style="7" hidden="1" customWidth="1"/>
    <col min="3839" max="3839" width="8.88671875" style="7"/>
    <col min="3840" max="3840" width="5.109375" style="7" customWidth="1"/>
    <col min="3841" max="3841" width="0" style="7" hidden="1" customWidth="1"/>
    <col min="3842" max="3842" width="7.88671875" style="7" customWidth="1"/>
    <col min="3843" max="3844" width="7.109375" style="7" customWidth="1"/>
    <col min="3845" max="3845" width="7" style="7" customWidth="1"/>
    <col min="3846" max="3846" width="0" style="7" hidden="1" customWidth="1"/>
    <col min="3847" max="3847" width="8.88671875" style="7"/>
    <col min="3848" max="3848" width="5.109375" style="7" customWidth="1"/>
    <col min="3849" max="3849" width="0" style="7" hidden="1" customWidth="1"/>
    <col min="3850" max="3850" width="6.77734375" style="7" customWidth="1"/>
    <col min="3851" max="3853" width="6.109375" style="7" customWidth="1"/>
    <col min="3854" max="3854" width="0" style="7" hidden="1" customWidth="1"/>
    <col min="3855" max="3856" width="7.109375" style="7" customWidth="1"/>
    <col min="3857" max="3857" width="4.6640625" style="7" customWidth="1"/>
    <col min="3858" max="3858" width="0" style="7" hidden="1" customWidth="1"/>
    <col min="3859" max="3859" width="7.109375" style="7" customWidth="1"/>
    <col min="3860" max="3863" width="9.109375" style="7" customWidth="1"/>
    <col min="3864" max="3866" width="0" style="7" hidden="1" customWidth="1"/>
    <col min="3867" max="3917" width="9.109375" style="7" customWidth="1"/>
    <col min="3918" max="4086" width="8.88671875" style="7"/>
    <col min="4087" max="4087" width="5" style="7" customWidth="1"/>
    <col min="4088" max="4088" width="5.88671875" style="7" customWidth="1"/>
    <col min="4089" max="4089" width="10.109375" style="7" customWidth="1"/>
    <col min="4090" max="4090" width="7.88671875" style="7" customWidth="1"/>
    <col min="4091" max="4092" width="7.109375" style="7" customWidth="1"/>
    <col min="4093" max="4093" width="7.6640625" style="7" customWidth="1"/>
    <col min="4094" max="4094" width="0" style="7" hidden="1" customWidth="1"/>
    <col min="4095" max="4095" width="8.88671875" style="7"/>
    <col min="4096" max="4096" width="5.109375" style="7" customWidth="1"/>
    <col min="4097" max="4097" width="0" style="7" hidden="1" customWidth="1"/>
    <col min="4098" max="4098" width="7.88671875" style="7" customWidth="1"/>
    <col min="4099" max="4100" width="7.109375" style="7" customWidth="1"/>
    <col min="4101" max="4101" width="7" style="7" customWidth="1"/>
    <col min="4102" max="4102" width="0" style="7" hidden="1" customWidth="1"/>
    <col min="4103" max="4103" width="8.88671875" style="7"/>
    <col min="4104" max="4104" width="5.109375" style="7" customWidth="1"/>
    <col min="4105" max="4105" width="0" style="7" hidden="1" customWidth="1"/>
    <col min="4106" max="4106" width="6.77734375" style="7" customWidth="1"/>
    <col min="4107" max="4109" width="6.109375" style="7" customWidth="1"/>
    <col min="4110" max="4110" width="0" style="7" hidden="1" customWidth="1"/>
    <col min="4111" max="4112" width="7.109375" style="7" customWidth="1"/>
    <col min="4113" max="4113" width="4.6640625" style="7" customWidth="1"/>
    <col min="4114" max="4114" width="0" style="7" hidden="1" customWidth="1"/>
    <col min="4115" max="4115" width="7.109375" style="7" customWidth="1"/>
    <col min="4116" max="4119" width="9.109375" style="7" customWidth="1"/>
    <col min="4120" max="4122" width="0" style="7" hidden="1" customWidth="1"/>
    <col min="4123" max="4173" width="9.109375" style="7" customWidth="1"/>
    <col min="4174" max="4342" width="8.88671875" style="7"/>
    <col min="4343" max="4343" width="5" style="7" customWidth="1"/>
    <col min="4344" max="4344" width="5.88671875" style="7" customWidth="1"/>
    <col min="4345" max="4345" width="10.109375" style="7" customWidth="1"/>
    <col min="4346" max="4346" width="7.88671875" style="7" customWidth="1"/>
    <col min="4347" max="4348" width="7.109375" style="7" customWidth="1"/>
    <col min="4349" max="4349" width="7.6640625" style="7" customWidth="1"/>
    <col min="4350" max="4350" width="0" style="7" hidden="1" customWidth="1"/>
    <col min="4351" max="4351" width="8.88671875" style="7"/>
    <col min="4352" max="4352" width="5.109375" style="7" customWidth="1"/>
    <col min="4353" max="4353" width="0" style="7" hidden="1" customWidth="1"/>
    <col min="4354" max="4354" width="7.88671875" style="7" customWidth="1"/>
    <col min="4355" max="4356" width="7.109375" style="7" customWidth="1"/>
    <col min="4357" max="4357" width="7" style="7" customWidth="1"/>
    <col min="4358" max="4358" width="0" style="7" hidden="1" customWidth="1"/>
    <col min="4359" max="4359" width="8.88671875" style="7"/>
    <col min="4360" max="4360" width="5.109375" style="7" customWidth="1"/>
    <col min="4361" max="4361" width="0" style="7" hidden="1" customWidth="1"/>
    <col min="4362" max="4362" width="6.77734375" style="7" customWidth="1"/>
    <col min="4363" max="4365" width="6.109375" style="7" customWidth="1"/>
    <col min="4366" max="4366" width="0" style="7" hidden="1" customWidth="1"/>
    <col min="4367" max="4368" width="7.109375" style="7" customWidth="1"/>
    <col min="4369" max="4369" width="4.6640625" style="7" customWidth="1"/>
    <col min="4370" max="4370" width="0" style="7" hidden="1" customWidth="1"/>
    <col min="4371" max="4371" width="7.109375" style="7" customWidth="1"/>
    <col min="4372" max="4375" width="9.109375" style="7" customWidth="1"/>
    <col min="4376" max="4378" width="0" style="7" hidden="1" customWidth="1"/>
    <col min="4379" max="4429" width="9.109375" style="7" customWidth="1"/>
    <col min="4430" max="4598" width="8.88671875" style="7"/>
    <col min="4599" max="4599" width="5" style="7" customWidth="1"/>
    <col min="4600" max="4600" width="5.88671875" style="7" customWidth="1"/>
    <col min="4601" max="4601" width="10.109375" style="7" customWidth="1"/>
    <col min="4602" max="4602" width="7.88671875" style="7" customWidth="1"/>
    <col min="4603" max="4604" width="7.109375" style="7" customWidth="1"/>
    <col min="4605" max="4605" width="7.6640625" style="7" customWidth="1"/>
    <col min="4606" max="4606" width="0" style="7" hidden="1" customWidth="1"/>
    <col min="4607" max="4607" width="8.88671875" style="7"/>
    <col min="4608" max="4608" width="5.109375" style="7" customWidth="1"/>
    <col min="4609" max="4609" width="0" style="7" hidden="1" customWidth="1"/>
    <col min="4610" max="4610" width="7.88671875" style="7" customWidth="1"/>
    <col min="4611" max="4612" width="7.109375" style="7" customWidth="1"/>
    <col min="4613" max="4613" width="7" style="7" customWidth="1"/>
    <col min="4614" max="4614" width="0" style="7" hidden="1" customWidth="1"/>
    <col min="4615" max="4615" width="8.88671875" style="7"/>
    <col min="4616" max="4616" width="5.109375" style="7" customWidth="1"/>
    <col min="4617" max="4617" width="0" style="7" hidden="1" customWidth="1"/>
    <col min="4618" max="4618" width="6.77734375" style="7" customWidth="1"/>
    <col min="4619" max="4621" width="6.109375" style="7" customWidth="1"/>
    <col min="4622" max="4622" width="0" style="7" hidden="1" customWidth="1"/>
    <col min="4623" max="4624" width="7.109375" style="7" customWidth="1"/>
    <col min="4625" max="4625" width="4.6640625" style="7" customWidth="1"/>
    <col min="4626" max="4626" width="0" style="7" hidden="1" customWidth="1"/>
    <col min="4627" max="4627" width="7.109375" style="7" customWidth="1"/>
    <col min="4628" max="4631" width="9.109375" style="7" customWidth="1"/>
    <col min="4632" max="4634" width="0" style="7" hidden="1" customWidth="1"/>
    <col min="4635" max="4685" width="9.109375" style="7" customWidth="1"/>
    <col min="4686" max="4854" width="8.88671875" style="7"/>
    <col min="4855" max="4855" width="5" style="7" customWidth="1"/>
    <col min="4856" max="4856" width="5.88671875" style="7" customWidth="1"/>
    <col min="4857" max="4857" width="10.109375" style="7" customWidth="1"/>
    <col min="4858" max="4858" width="7.88671875" style="7" customWidth="1"/>
    <col min="4859" max="4860" width="7.109375" style="7" customWidth="1"/>
    <col min="4861" max="4861" width="7.6640625" style="7" customWidth="1"/>
    <col min="4862" max="4862" width="0" style="7" hidden="1" customWidth="1"/>
    <col min="4863" max="4863" width="8.88671875" style="7"/>
    <col min="4864" max="4864" width="5.109375" style="7" customWidth="1"/>
    <col min="4865" max="4865" width="0" style="7" hidden="1" customWidth="1"/>
    <col min="4866" max="4866" width="7.88671875" style="7" customWidth="1"/>
    <col min="4867" max="4868" width="7.109375" style="7" customWidth="1"/>
    <col min="4869" max="4869" width="7" style="7" customWidth="1"/>
    <col min="4870" max="4870" width="0" style="7" hidden="1" customWidth="1"/>
    <col min="4871" max="4871" width="8.88671875" style="7"/>
    <col min="4872" max="4872" width="5.109375" style="7" customWidth="1"/>
    <col min="4873" max="4873" width="0" style="7" hidden="1" customWidth="1"/>
    <col min="4874" max="4874" width="6.77734375" style="7" customWidth="1"/>
    <col min="4875" max="4877" width="6.109375" style="7" customWidth="1"/>
    <col min="4878" max="4878" width="0" style="7" hidden="1" customWidth="1"/>
    <col min="4879" max="4880" width="7.109375" style="7" customWidth="1"/>
    <col min="4881" max="4881" width="4.6640625" style="7" customWidth="1"/>
    <col min="4882" max="4882" width="0" style="7" hidden="1" customWidth="1"/>
    <col min="4883" max="4883" width="7.109375" style="7" customWidth="1"/>
    <col min="4884" max="4887" width="9.109375" style="7" customWidth="1"/>
    <col min="4888" max="4890" width="0" style="7" hidden="1" customWidth="1"/>
    <col min="4891" max="4941" width="9.109375" style="7" customWidth="1"/>
    <col min="4942" max="5110" width="8.88671875" style="7"/>
    <col min="5111" max="5111" width="5" style="7" customWidth="1"/>
    <col min="5112" max="5112" width="5.88671875" style="7" customWidth="1"/>
    <col min="5113" max="5113" width="10.109375" style="7" customWidth="1"/>
    <col min="5114" max="5114" width="7.88671875" style="7" customWidth="1"/>
    <col min="5115" max="5116" width="7.109375" style="7" customWidth="1"/>
    <col min="5117" max="5117" width="7.6640625" style="7" customWidth="1"/>
    <col min="5118" max="5118" width="0" style="7" hidden="1" customWidth="1"/>
    <col min="5119" max="5119" width="8.88671875" style="7"/>
    <col min="5120" max="5120" width="5.109375" style="7" customWidth="1"/>
    <col min="5121" max="5121" width="0" style="7" hidden="1" customWidth="1"/>
    <col min="5122" max="5122" width="7.88671875" style="7" customWidth="1"/>
    <col min="5123" max="5124" width="7.109375" style="7" customWidth="1"/>
    <col min="5125" max="5125" width="7" style="7" customWidth="1"/>
    <col min="5126" max="5126" width="0" style="7" hidden="1" customWidth="1"/>
    <col min="5127" max="5127" width="8.88671875" style="7"/>
    <col min="5128" max="5128" width="5.109375" style="7" customWidth="1"/>
    <col min="5129" max="5129" width="0" style="7" hidden="1" customWidth="1"/>
    <col min="5130" max="5130" width="6.77734375" style="7" customWidth="1"/>
    <col min="5131" max="5133" width="6.109375" style="7" customWidth="1"/>
    <col min="5134" max="5134" width="0" style="7" hidden="1" customWidth="1"/>
    <col min="5135" max="5136" width="7.109375" style="7" customWidth="1"/>
    <col min="5137" max="5137" width="4.6640625" style="7" customWidth="1"/>
    <col min="5138" max="5138" width="0" style="7" hidden="1" customWidth="1"/>
    <col min="5139" max="5139" width="7.109375" style="7" customWidth="1"/>
    <col min="5140" max="5143" width="9.109375" style="7" customWidth="1"/>
    <col min="5144" max="5146" width="0" style="7" hidden="1" customWidth="1"/>
    <col min="5147" max="5197" width="9.109375" style="7" customWidth="1"/>
    <col min="5198" max="5366" width="8.88671875" style="7"/>
    <col min="5367" max="5367" width="5" style="7" customWidth="1"/>
    <col min="5368" max="5368" width="5.88671875" style="7" customWidth="1"/>
    <col min="5369" max="5369" width="10.109375" style="7" customWidth="1"/>
    <col min="5370" max="5370" width="7.88671875" style="7" customWidth="1"/>
    <col min="5371" max="5372" width="7.109375" style="7" customWidth="1"/>
    <col min="5373" max="5373" width="7.6640625" style="7" customWidth="1"/>
    <col min="5374" max="5374" width="0" style="7" hidden="1" customWidth="1"/>
    <col min="5375" max="5375" width="8.88671875" style="7"/>
    <col min="5376" max="5376" width="5.109375" style="7" customWidth="1"/>
    <col min="5377" max="5377" width="0" style="7" hidden="1" customWidth="1"/>
    <col min="5378" max="5378" width="7.88671875" style="7" customWidth="1"/>
    <col min="5379" max="5380" width="7.109375" style="7" customWidth="1"/>
    <col min="5381" max="5381" width="7" style="7" customWidth="1"/>
    <col min="5382" max="5382" width="0" style="7" hidden="1" customWidth="1"/>
    <col min="5383" max="5383" width="8.88671875" style="7"/>
    <col min="5384" max="5384" width="5.109375" style="7" customWidth="1"/>
    <col min="5385" max="5385" width="0" style="7" hidden="1" customWidth="1"/>
    <col min="5386" max="5386" width="6.77734375" style="7" customWidth="1"/>
    <col min="5387" max="5389" width="6.109375" style="7" customWidth="1"/>
    <col min="5390" max="5390" width="0" style="7" hidden="1" customWidth="1"/>
    <col min="5391" max="5392" width="7.109375" style="7" customWidth="1"/>
    <col min="5393" max="5393" width="4.6640625" style="7" customWidth="1"/>
    <col min="5394" max="5394" width="0" style="7" hidden="1" customWidth="1"/>
    <col min="5395" max="5395" width="7.109375" style="7" customWidth="1"/>
    <col min="5396" max="5399" width="9.109375" style="7" customWidth="1"/>
    <col min="5400" max="5402" width="0" style="7" hidden="1" customWidth="1"/>
    <col min="5403" max="5453" width="9.109375" style="7" customWidth="1"/>
    <col min="5454" max="5622" width="8.88671875" style="7"/>
    <col min="5623" max="5623" width="5" style="7" customWidth="1"/>
    <col min="5624" max="5624" width="5.88671875" style="7" customWidth="1"/>
    <col min="5625" max="5625" width="10.109375" style="7" customWidth="1"/>
    <col min="5626" max="5626" width="7.88671875" style="7" customWidth="1"/>
    <col min="5627" max="5628" width="7.109375" style="7" customWidth="1"/>
    <col min="5629" max="5629" width="7.6640625" style="7" customWidth="1"/>
    <col min="5630" max="5630" width="0" style="7" hidden="1" customWidth="1"/>
    <col min="5631" max="5631" width="8.88671875" style="7"/>
    <col min="5632" max="5632" width="5.109375" style="7" customWidth="1"/>
    <col min="5633" max="5633" width="0" style="7" hidden="1" customWidth="1"/>
    <col min="5634" max="5634" width="7.88671875" style="7" customWidth="1"/>
    <col min="5635" max="5636" width="7.109375" style="7" customWidth="1"/>
    <col min="5637" max="5637" width="7" style="7" customWidth="1"/>
    <col min="5638" max="5638" width="0" style="7" hidden="1" customWidth="1"/>
    <col min="5639" max="5639" width="8.88671875" style="7"/>
    <col min="5640" max="5640" width="5.109375" style="7" customWidth="1"/>
    <col min="5641" max="5641" width="0" style="7" hidden="1" customWidth="1"/>
    <col min="5642" max="5642" width="6.77734375" style="7" customWidth="1"/>
    <col min="5643" max="5645" width="6.109375" style="7" customWidth="1"/>
    <col min="5646" max="5646" width="0" style="7" hidden="1" customWidth="1"/>
    <col min="5647" max="5648" width="7.109375" style="7" customWidth="1"/>
    <col min="5649" max="5649" width="4.6640625" style="7" customWidth="1"/>
    <col min="5650" max="5650" width="0" style="7" hidden="1" customWidth="1"/>
    <col min="5651" max="5651" width="7.109375" style="7" customWidth="1"/>
    <col min="5652" max="5655" width="9.109375" style="7" customWidth="1"/>
    <col min="5656" max="5658" width="0" style="7" hidden="1" customWidth="1"/>
    <col min="5659" max="5709" width="9.109375" style="7" customWidth="1"/>
    <col min="5710" max="5878" width="8.88671875" style="7"/>
    <col min="5879" max="5879" width="5" style="7" customWidth="1"/>
    <col min="5880" max="5880" width="5.88671875" style="7" customWidth="1"/>
    <col min="5881" max="5881" width="10.109375" style="7" customWidth="1"/>
    <col min="5882" max="5882" width="7.88671875" style="7" customWidth="1"/>
    <col min="5883" max="5884" width="7.109375" style="7" customWidth="1"/>
    <col min="5885" max="5885" width="7.6640625" style="7" customWidth="1"/>
    <col min="5886" max="5886" width="0" style="7" hidden="1" customWidth="1"/>
    <col min="5887" max="5887" width="8.88671875" style="7"/>
    <col min="5888" max="5888" width="5.109375" style="7" customWidth="1"/>
    <col min="5889" max="5889" width="0" style="7" hidden="1" customWidth="1"/>
    <col min="5890" max="5890" width="7.88671875" style="7" customWidth="1"/>
    <col min="5891" max="5892" width="7.109375" style="7" customWidth="1"/>
    <col min="5893" max="5893" width="7" style="7" customWidth="1"/>
    <col min="5894" max="5894" width="0" style="7" hidden="1" customWidth="1"/>
    <col min="5895" max="5895" width="8.88671875" style="7"/>
    <col min="5896" max="5896" width="5.109375" style="7" customWidth="1"/>
    <col min="5897" max="5897" width="0" style="7" hidden="1" customWidth="1"/>
    <col min="5898" max="5898" width="6.77734375" style="7" customWidth="1"/>
    <col min="5899" max="5901" width="6.109375" style="7" customWidth="1"/>
    <col min="5902" max="5902" width="0" style="7" hidden="1" customWidth="1"/>
    <col min="5903" max="5904" width="7.109375" style="7" customWidth="1"/>
    <col min="5905" max="5905" width="4.6640625" style="7" customWidth="1"/>
    <col min="5906" max="5906" width="0" style="7" hidden="1" customWidth="1"/>
    <col min="5907" max="5907" width="7.109375" style="7" customWidth="1"/>
    <col min="5908" max="5911" width="9.109375" style="7" customWidth="1"/>
    <col min="5912" max="5914" width="0" style="7" hidden="1" customWidth="1"/>
    <col min="5915" max="5965" width="9.109375" style="7" customWidth="1"/>
    <col min="5966" max="6134" width="8.88671875" style="7"/>
    <col min="6135" max="6135" width="5" style="7" customWidth="1"/>
    <col min="6136" max="6136" width="5.88671875" style="7" customWidth="1"/>
    <col min="6137" max="6137" width="10.109375" style="7" customWidth="1"/>
    <col min="6138" max="6138" width="7.88671875" style="7" customWidth="1"/>
    <col min="6139" max="6140" width="7.109375" style="7" customWidth="1"/>
    <col min="6141" max="6141" width="7.6640625" style="7" customWidth="1"/>
    <col min="6142" max="6142" width="0" style="7" hidden="1" customWidth="1"/>
    <col min="6143" max="6143" width="8.88671875" style="7"/>
    <col min="6144" max="6144" width="5.109375" style="7" customWidth="1"/>
    <col min="6145" max="6145" width="0" style="7" hidden="1" customWidth="1"/>
    <col min="6146" max="6146" width="7.88671875" style="7" customWidth="1"/>
    <col min="6147" max="6148" width="7.109375" style="7" customWidth="1"/>
    <col min="6149" max="6149" width="7" style="7" customWidth="1"/>
    <col min="6150" max="6150" width="0" style="7" hidden="1" customWidth="1"/>
    <col min="6151" max="6151" width="8.88671875" style="7"/>
    <col min="6152" max="6152" width="5.109375" style="7" customWidth="1"/>
    <col min="6153" max="6153" width="0" style="7" hidden="1" customWidth="1"/>
    <col min="6154" max="6154" width="6.77734375" style="7" customWidth="1"/>
    <col min="6155" max="6157" width="6.109375" style="7" customWidth="1"/>
    <col min="6158" max="6158" width="0" style="7" hidden="1" customWidth="1"/>
    <col min="6159" max="6160" width="7.109375" style="7" customWidth="1"/>
    <col min="6161" max="6161" width="4.6640625" style="7" customWidth="1"/>
    <col min="6162" max="6162" width="0" style="7" hidden="1" customWidth="1"/>
    <col min="6163" max="6163" width="7.109375" style="7" customWidth="1"/>
    <col min="6164" max="6167" width="9.109375" style="7" customWidth="1"/>
    <col min="6168" max="6170" width="0" style="7" hidden="1" customWidth="1"/>
    <col min="6171" max="6221" width="9.109375" style="7" customWidth="1"/>
    <col min="6222" max="6390" width="8.88671875" style="7"/>
    <col min="6391" max="6391" width="5" style="7" customWidth="1"/>
    <col min="6392" max="6392" width="5.88671875" style="7" customWidth="1"/>
    <col min="6393" max="6393" width="10.109375" style="7" customWidth="1"/>
    <col min="6394" max="6394" width="7.88671875" style="7" customWidth="1"/>
    <col min="6395" max="6396" width="7.109375" style="7" customWidth="1"/>
    <col min="6397" max="6397" width="7.6640625" style="7" customWidth="1"/>
    <col min="6398" max="6398" width="0" style="7" hidden="1" customWidth="1"/>
    <col min="6399" max="6399" width="8.88671875" style="7"/>
    <col min="6400" max="6400" width="5.109375" style="7" customWidth="1"/>
    <col min="6401" max="6401" width="0" style="7" hidden="1" customWidth="1"/>
    <col min="6402" max="6402" width="7.88671875" style="7" customWidth="1"/>
    <col min="6403" max="6404" width="7.109375" style="7" customWidth="1"/>
    <col min="6405" max="6405" width="7" style="7" customWidth="1"/>
    <col min="6406" max="6406" width="0" style="7" hidden="1" customWidth="1"/>
    <col min="6407" max="6407" width="8.88671875" style="7"/>
    <col min="6408" max="6408" width="5.109375" style="7" customWidth="1"/>
    <col min="6409" max="6409" width="0" style="7" hidden="1" customWidth="1"/>
    <col min="6410" max="6410" width="6.77734375" style="7" customWidth="1"/>
    <col min="6411" max="6413" width="6.109375" style="7" customWidth="1"/>
    <col min="6414" max="6414" width="0" style="7" hidden="1" customWidth="1"/>
    <col min="6415" max="6416" width="7.109375" style="7" customWidth="1"/>
    <col min="6417" max="6417" width="4.6640625" style="7" customWidth="1"/>
    <col min="6418" max="6418" width="0" style="7" hidden="1" customWidth="1"/>
    <col min="6419" max="6419" width="7.109375" style="7" customWidth="1"/>
    <col min="6420" max="6423" width="9.109375" style="7" customWidth="1"/>
    <col min="6424" max="6426" width="0" style="7" hidden="1" customWidth="1"/>
    <col min="6427" max="6477" width="9.109375" style="7" customWidth="1"/>
    <col min="6478" max="6646" width="8.88671875" style="7"/>
    <col min="6647" max="6647" width="5" style="7" customWidth="1"/>
    <col min="6648" max="6648" width="5.88671875" style="7" customWidth="1"/>
    <col min="6649" max="6649" width="10.109375" style="7" customWidth="1"/>
    <col min="6650" max="6650" width="7.88671875" style="7" customWidth="1"/>
    <col min="6651" max="6652" width="7.109375" style="7" customWidth="1"/>
    <col min="6653" max="6653" width="7.6640625" style="7" customWidth="1"/>
    <col min="6654" max="6654" width="0" style="7" hidden="1" customWidth="1"/>
    <col min="6655" max="6655" width="8.88671875" style="7"/>
    <col min="6656" max="6656" width="5.109375" style="7" customWidth="1"/>
    <col min="6657" max="6657" width="0" style="7" hidden="1" customWidth="1"/>
    <col min="6658" max="6658" width="7.88671875" style="7" customWidth="1"/>
    <col min="6659" max="6660" width="7.109375" style="7" customWidth="1"/>
    <col min="6661" max="6661" width="7" style="7" customWidth="1"/>
    <col min="6662" max="6662" width="0" style="7" hidden="1" customWidth="1"/>
    <col min="6663" max="6663" width="8.88671875" style="7"/>
    <col min="6664" max="6664" width="5.109375" style="7" customWidth="1"/>
    <col min="6665" max="6665" width="0" style="7" hidden="1" customWidth="1"/>
    <col min="6666" max="6666" width="6.77734375" style="7" customWidth="1"/>
    <col min="6667" max="6669" width="6.109375" style="7" customWidth="1"/>
    <col min="6670" max="6670" width="0" style="7" hidden="1" customWidth="1"/>
    <col min="6671" max="6672" width="7.109375" style="7" customWidth="1"/>
    <col min="6673" max="6673" width="4.6640625" style="7" customWidth="1"/>
    <col min="6674" max="6674" width="0" style="7" hidden="1" customWidth="1"/>
    <col min="6675" max="6675" width="7.109375" style="7" customWidth="1"/>
    <col min="6676" max="6679" width="9.109375" style="7" customWidth="1"/>
    <col min="6680" max="6682" width="0" style="7" hidden="1" customWidth="1"/>
    <col min="6683" max="6733" width="9.109375" style="7" customWidth="1"/>
    <col min="6734" max="6902" width="8.88671875" style="7"/>
    <col min="6903" max="6903" width="5" style="7" customWidth="1"/>
    <col min="6904" max="6904" width="5.88671875" style="7" customWidth="1"/>
    <col min="6905" max="6905" width="10.109375" style="7" customWidth="1"/>
    <col min="6906" max="6906" width="7.88671875" style="7" customWidth="1"/>
    <col min="6907" max="6908" width="7.109375" style="7" customWidth="1"/>
    <col min="6909" max="6909" width="7.6640625" style="7" customWidth="1"/>
    <col min="6910" max="6910" width="0" style="7" hidden="1" customWidth="1"/>
    <col min="6911" max="6911" width="8.88671875" style="7"/>
    <col min="6912" max="6912" width="5.109375" style="7" customWidth="1"/>
    <col min="6913" max="6913" width="0" style="7" hidden="1" customWidth="1"/>
    <col min="6914" max="6914" width="7.88671875" style="7" customWidth="1"/>
    <col min="6915" max="6916" width="7.109375" style="7" customWidth="1"/>
    <col min="6917" max="6917" width="7" style="7" customWidth="1"/>
    <col min="6918" max="6918" width="0" style="7" hidden="1" customWidth="1"/>
    <col min="6919" max="6919" width="8.88671875" style="7"/>
    <col min="6920" max="6920" width="5.109375" style="7" customWidth="1"/>
    <col min="6921" max="6921" width="0" style="7" hidden="1" customWidth="1"/>
    <col min="6922" max="6922" width="6.77734375" style="7" customWidth="1"/>
    <col min="6923" max="6925" width="6.109375" style="7" customWidth="1"/>
    <col min="6926" max="6926" width="0" style="7" hidden="1" customWidth="1"/>
    <col min="6927" max="6928" width="7.109375" style="7" customWidth="1"/>
    <col min="6929" max="6929" width="4.6640625" style="7" customWidth="1"/>
    <col min="6930" max="6930" width="0" style="7" hidden="1" customWidth="1"/>
    <col min="6931" max="6931" width="7.109375" style="7" customWidth="1"/>
    <col min="6932" max="6935" width="9.109375" style="7" customWidth="1"/>
    <col min="6936" max="6938" width="0" style="7" hidden="1" customWidth="1"/>
    <col min="6939" max="6989" width="9.109375" style="7" customWidth="1"/>
    <col min="6990" max="7158" width="8.88671875" style="7"/>
    <col min="7159" max="7159" width="5" style="7" customWidth="1"/>
    <col min="7160" max="7160" width="5.88671875" style="7" customWidth="1"/>
    <col min="7161" max="7161" width="10.109375" style="7" customWidth="1"/>
    <col min="7162" max="7162" width="7.88671875" style="7" customWidth="1"/>
    <col min="7163" max="7164" width="7.109375" style="7" customWidth="1"/>
    <col min="7165" max="7165" width="7.6640625" style="7" customWidth="1"/>
    <col min="7166" max="7166" width="0" style="7" hidden="1" customWidth="1"/>
    <col min="7167" max="7167" width="8.88671875" style="7"/>
    <col min="7168" max="7168" width="5.109375" style="7" customWidth="1"/>
    <col min="7169" max="7169" width="0" style="7" hidden="1" customWidth="1"/>
    <col min="7170" max="7170" width="7.88671875" style="7" customWidth="1"/>
    <col min="7171" max="7172" width="7.109375" style="7" customWidth="1"/>
    <col min="7173" max="7173" width="7" style="7" customWidth="1"/>
    <col min="7174" max="7174" width="0" style="7" hidden="1" customWidth="1"/>
    <col min="7175" max="7175" width="8.88671875" style="7"/>
    <col min="7176" max="7176" width="5.109375" style="7" customWidth="1"/>
    <col min="7177" max="7177" width="0" style="7" hidden="1" customWidth="1"/>
    <col min="7178" max="7178" width="6.77734375" style="7" customWidth="1"/>
    <col min="7179" max="7181" width="6.109375" style="7" customWidth="1"/>
    <col min="7182" max="7182" width="0" style="7" hidden="1" customWidth="1"/>
    <col min="7183" max="7184" width="7.109375" style="7" customWidth="1"/>
    <col min="7185" max="7185" width="4.6640625" style="7" customWidth="1"/>
    <col min="7186" max="7186" width="0" style="7" hidden="1" customWidth="1"/>
    <col min="7187" max="7187" width="7.109375" style="7" customWidth="1"/>
    <col min="7188" max="7191" width="9.109375" style="7" customWidth="1"/>
    <col min="7192" max="7194" width="0" style="7" hidden="1" customWidth="1"/>
    <col min="7195" max="7245" width="9.109375" style="7" customWidth="1"/>
    <col min="7246" max="7414" width="8.88671875" style="7"/>
    <col min="7415" max="7415" width="5" style="7" customWidth="1"/>
    <col min="7416" max="7416" width="5.88671875" style="7" customWidth="1"/>
    <col min="7417" max="7417" width="10.109375" style="7" customWidth="1"/>
    <col min="7418" max="7418" width="7.88671875" style="7" customWidth="1"/>
    <col min="7419" max="7420" width="7.109375" style="7" customWidth="1"/>
    <col min="7421" max="7421" width="7.6640625" style="7" customWidth="1"/>
    <col min="7422" max="7422" width="0" style="7" hidden="1" customWidth="1"/>
    <col min="7423" max="7423" width="8.88671875" style="7"/>
    <col min="7424" max="7424" width="5.109375" style="7" customWidth="1"/>
    <col min="7425" max="7425" width="0" style="7" hidden="1" customWidth="1"/>
    <col min="7426" max="7426" width="7.88671875" style="7" customWidth="1"/>
    <col min="7427" max="7428" width="7.109375" style="7" customWidth="1"/>
    <col min="7429" max="7429" width="7" style="7" customWidth="1"/>
    <col min="7430" max="7430" width="0" style="7" hidden="1" customWidth="1"/>
    <col min="7431" max="7431" width="8.88671875" style="7"/>
    <col min="7432" max="7432" width="5.109375" style="7" customWidth="1"/>
    <col min="7433" max="7433" width="0" style="7" hidden="1" customWidth="1"/>
    <col min="7434" max="7434" width="6.77734375" style="7" customWidth="1"/>
    <col min="7435" max="7437" width="6.109375" style="7" customWidth="1"/>
    <col min="7438" max="7438" width="0" style="7" hidden="1" customWidth="1"/>
    <col min="7439" max="7440" width="7.109375" style="7" customWidth="1"/>
    <col min="7441" max="7441" width="4.6640625" style="7" customWidth="1"/>
    <col min="7442" max="7442" width="0" style="7" hidden="1" customWidth="1"/>
    <col min="7443" max="7443" width="7.109375" style="7" customWidth="1"/>
    <col min="7444" max="7447" width="9.109375" style="7" customWidth="1"/>
    <col min="7448" max="7450" width="0" style="7" hidden="1" customWidth="1"/>
    <col min="7451" max="7501" width="9.109375" style="7" customWidth="1"/>
    <col min="7502" max="7670" width="8.88671875" style="7"/>
    <col min="7671" max="7671" width="5" style="7" customWidth="1"/>
    <col min="7672" max="7672" width="5.88671875" style="7" customWidth="1"/>
    <col min="7673" max="7673" width="10.109375" style="7" customWidth="1"/>
    <col min="7674" max="7674" width="7.88671875" style="7" customWidth="1"/>
    <col min="7675" max="7676" width="7.109375" style="7" customWidth="1"/>
    <col min="7677" max="7677" width="7.6640625" style="7" customWidth="1"/>
    <col min="7678" max="7678" width="0" style="7" hidden="1" customWidth="1"/>
    <col min="7679" max="7679" width="8.88671875" style="7"/>
    <col min="7680" max="7680" width="5.109375" style="7" customWidth="1"/>
    <col min="7681" max="7681" width="0" style="7" hidden="1" customWidth="1"/>
    <col min="7682" max="7682" width="7.88671875" style="7" customWidth="1"/>
    <col min="7683" max="7684" width="7.109375" style="7" customWidth="1"/>
    <col min="7685" max="7685" width="7" style="7" customWidth="1"/>
    <col min="7686" max="7686" width="0" style="7" hidden="1" customWidth="1"/>
    <col min="7687" max="7687" width="8.88671875" style="7"/>
    <col min="7688" max="7688" width="5.109375" style="7" customWidth="1"/>
    <col min="7689" max="7689" width="0" style="7" hidden="1" customWidth="1"/>
    <col min="7690" max="7690" width="6.77734375" style="7" customWidth="1"/>
    <col min="7691" max="7693" width="6.109375" style="7" customWidth="1"/>
    <col min="7694" max="7694" width="0" style="7" hidden="1" customWidth="1"/>
    <col min="7695" max="7696" width="7.109375" style="7" customWidth="1"/>
    <col min="7697" max="7697" width="4.6640625" style="7" customWidth="1"/>
    <col min="7698" max="7698" width="0" style="7" hidden="1" customWidth="1"/>
    <col min="7699" max="7699" width="7.109375" style="7" customWidth="1"/>
    <col min="7700" max="7703" width="9.109375" style="7" customWidth="1"/>
    <col min="7704" max="7706" width="0" style="7" hidden="1" customWidth="1"/>
    <col min="7707" max="7757" width="9.109375" style="7" customWidth="1"/>
    <col min="7758" max="7926" width="8.88671875" style="7"/>
    <col min="7927" max="7927" width="5" style="7" customWidth="1"/>
    <col min="7928" max="7928" width="5.88671875" style="7" customWidth="1"/>
    <col min="7929" max="7929" width="10.109375" style="7" customWidth="1"/>
    <col min="7930" max="7930" width="7.88671875" style="7" customWidth="1"/>
    <col min="7931" max="7932" width="7.109375" style="7" customWidth="1"/>
    <col min="7933" max="7933" width="7.6640625" style="7" customWidth="1"/>
    <col min="7934" max="7934" width="0" style="7" hidden="1" customWidth="1"/>
    <col min="7935" max="7935" width="8.88671875" style="7"/>
    <col min="7936" max="7936" width="5.109375" style="7" customWidth="1"/>
    <col min="7937" max="7937" width="0" style="7" hidden="1" customWidth="1"/>
    <col min="7938" max="7938" width="7.88671875" style="7" customWidth="1"/>
    <col min="7939" max="7940" width="7.109375" style="7" customWidth="1"/>
    <col min="7941" max="7941" width="7" style="7" customWidth="1"/>
    <col min="7942" max="7942" width="0" style="7" hidden="1" customWidth="1"/>
    <col min="7943" max="7943" width="8.88671875" style="7"/>
    <col min="7944" max="7944" width="5.109375" style="7" customWidth="1"/>
    <col min="7945" max="7945" width="0" style="7" hidden="1" customWidth="1"/>
    <col min="7946" max="7946" width="6.77734375" style="7" customWidth="1"/>
    <col min="7947" max="7949" width="6.109375" style="7" customWidth="1"/>
    <col min="7950" max="7950" width="0" style="7" hidden="1" customWidth="1"/>
    <col min="7951" max="7952" width="7.109375" style="7" customWidth="1"/>
    <col min="7953" max="7953" width="4.6640625" style="7" customWidth="1"/>
    <col min="7954" max="7954" width="0" style="7" hidden="1" customWidth="1"/>
    <col min="7955" max="7955" width="7.109375" style="7" customWidth="1"/>
    <col min="7956" max="7959" width="9.109375" style="7" customWidth="1"/>
    <col min="7960" max="7962" width="0" style="7" hidden="1" customWidth="1"/>
    <col min="7963" max="8013" width="9.109375" style="7" customWidth="1"/>
    <col min="8014" max="8182" width="8.88671875" style="7"/>
    <col min="8183" max="8183" width="5" style="7" customWidth="1"/>
    <col min="8184" max="8184" width="5.88671875" style="7" customWidth="1"/>
    <col min="8185" max="8185" width="10.109375" style="7" customWidth="1"/>
    <col min="8186" max="8186" width="7.88671875" style="7" customWidth="1"/>
    <col min="8187" max="8188" width="7.109375" style="7" customWidth="1"/>
    <col min="8189" max="8189" width="7.6640625" style="7" customWidth="1"/>
    <col min="8190" max="8190" width="0" style="7" hidden="1" customWidth="1"/>
    <col min="8191" max="8191" width="8.88671875" style="7"/>
    <col min="8192" max="8192" width="5.109375" style="7" customWidth="1"/>
    <col min="8193" max="8193" width="0" style="7" hidden="1" customWidth="1"/>
    <col min="8194" max="8194" width="7.88671875" style="7" customWidth="1"/>
    <col min="8195" max="8196" width="7.109375" style="7" customWidth="1"/>
    <col min="8197" max="8197" width="7" style="7" customWidth="1"/>
    <col min="8198" max="8198" width="0" style="7" hidden="1" customWidth="1"/>
    <col min="8199" max="8199" width="8.88671875" style="7"/>
    <col min="8200" max="8200" width="5.109375" style="7" customWidth="1"/>
    <col min="8201" max="8201" width="0" style="7" hidden="1" customWidth="1"/>
    <col min="8202" max="8202" width="6.77734375" style="7" customWidth="1"/>
    <col min="8203" max="8205" width="6.109375" style="7" customWidth="1"/>
    <col min="8206" max="8206" width="0" style="7" hidden="1" customWidth="1"/>
    <col min="8207" max="8208" width="7.109375" style="7" customWidth="1"/>
    <col min="8209" max="8209" width="4.6640625" style="7" customWidth="1"/>
    <col min="8210" max="8210" width="0" style="7" hidden="1" customWidth="1"/>
    <col min="8211" max="8211" width="7.109375" style="7" customWidth="1"/>
    <col min="8212" max="8215" width="9.109375" style="7" customWidth="1"/>
    <col min="8216" max="8218" width="0" style="7" hidden="1" customWidth="1"/>
    <col min="8219" max="8269" width="9.109375" style="7" customWidth="1"/>
    <col min="8270" max="8438" width="8.88671875" style="7"/>
    <col min="8439" max="8439" width="5" style="7" customWidth="1"/>
    <col min="8440" max="8440" width="5.88671875" style="7" customWidth="1"/>
    <col min="8441" max="8441" width="10.109375" style="7" customWidth="1"/>
    <col min="8442" max="8442" width="7.88671875" style="7" customWidth="1"/>
    <col min="8443" max="8444" width="7.109375" style="7" customWidth="1"/>
    <col min="8445" max="8445" width="7.6640625" style="7" customWidth="1"/>
    <col min="8446" max="8446" width="0" style="7" hidden="1" customWidth="1"/>
    <col min="8447" max="8447" width="8.88671875" style="7"/>
    <col min="8448" max="8448" width="5.109375" style="7" customWidth="1"/>
    <col min="8449" max="8449" width="0" style="7" hidden="1" customWidth="1"/>
    <col min="8450" max="8450" width="7.88671875" style="7" customWidth="1"/>
    <col min="8451" max="8452" width="7.109375" style="7" customWidth="1"/>
    <col min="8453" max="8453" width="7" style="7" customWidth="1"/>
    <col min="8454" max="8454" width="0" style="7" hidden="1" customWidth="1"/>
    <col min="8455" max="8455" width="8.88671875" style="7"/>
    <col min="8456" max="8456" width="5.109375" style="7" customWidth="1"/>
    <col min="8457" max="8457" width="0" style="7" hidden="1" customWidth="1"/>
    <col min="8458" max="8458" width="6.77734375" style="7" customWidth="1"/>
    <col min="8459" max="8461" width="6.109375" style="7" customWidth="1"/>
    <col min="8462" max="8462" width="0" style="7" hidden="1" customWidth="1"/>
    <col min="8463" max="8464" width="7.109375" style="7" customWidth="1"/>
    <col min="8465" max="8465" width="4.6640625" style="7" customWidth="1"/>
    <col min="8466" max="8466" width="0" style="7" hidden="1" customWidth="1"/>
    <col min="8467" max="8467" width="7.109375" style="7" customWidth="1"/>
    <col min="8468" max="8471" width="9.109375" style="7" customWidth="1"/>
    <col min="8472" max="8474" width="0" style="7" hidden="1" customWidth="1"/>
    <col min="8475" max="8525" width="9.109375" style="7" customWidth="1"/>
    <col min="8526" max="8694" width="8.88671875" style="7"/>
    <col min="8695" max="8695" width="5" style="7" customWidth="1"/>
    <col min="8696" max="8696" width="5.88671875" style="7" customWidth="1"/>
    <col min="8697" max="8697" width="10.109375" style="7" customWidth="1"/>
    <col min="8698" max="8698" width="7.88671875" style="7" customWidth="1"/>
    <col min="8699" max="8700" width="7.109375" style="7" customWidth="1"/>
    <col min="8701" max="8701" width="7.6640625" style="7" customWidth="1"/>
    <col min="8702" max="8702" width="0" style="7" hidden="1" customWidth="1"/>
    <col min="8703" max="8703" width="8.88671875" style="7"/>
    <col min="8704" max="8704" width="5.109375" style="7" customWidth="1"/>
    <col min="8705" max="8705" width="0" style="7" hidden="1" customWidth="1"/>
    <col min="8706" max="8706" width="7.88671875" style="7" customWidth="1"/>
    <col min="8707" max="8708" width="7.109375" style="7" customWidth="1"/>
    <col min="8709" max="8709" width="7" style="7" customWidth="1"/>
    <col min="8710" max="8710" width="0" style="7" hidden="1" customWidth="1"/>
    <col min="8711" max="8711" width="8.88671875" style="7"/>
    <col min="8712" max="8712" width="5.109375" style="7" customWidth="1"/>
    <col min="8713" max="8713" width="0" style="7" hidden="1" customWidth="1"/>
    <col min="8714" max="8714" width="6.77734375" style="7" customWidth="1"/>
    <col min="8715" max="8717" width="6.109375" style="7" customWidth="1"/>
    <col min="8718" max="8718" width="0" style="7" hidden="1" customWidth="1"/>
    <col min="8719" max="8720" width="7.109375" style="7" customWidth="1"/>
    <col min="8721" max="8721" width="4.6640625" style="7" customWidth="1"/>
    <col min="8722" max="8722" width="0" style="7" hidden="1" customWidth="1"/>
    <col min="8723" max="8723" width="7.109375" style="7" customWidth="1"/>
    <col min="8724" max="8727" width="9.109375" style="7" customWidth="1"/>
    <col min="8728" max="8730" width="0" style="7" hidden="1" customWidth="1"/>
    <col min="8731" max="8781" width="9.109375" style="7" customWidth="1"/>
    <col min="8782" max="8950" width="8.88671875" style="7"/>
    <col min="8951" max="8951" width="5" style="7" customWidth="1"/>
    <col min="8952" max="8952" width="5.88671875" style="7" customWidth="1"/>
    <col min="8953" max="8953" width="10.109375" style="7" customWidth="1"/>
    <col min="8954" max="8954" width="7.88671875" style="7" customWidth="1"/>
    <col min="8955" max="8956" width="7.109375" style="7" customWidth="1"/>
    <col min="8957" max="8957" width="7.6640625" style="7" customWidth="1"/>
    <col min="8958" max="8958" width="0" style="7" hidden="1" customWidth="1"/>
    <col min="8959" max="8959" width="8.88671875" style="7"/>
    <col min="8960" max="8960" width="5.109375" style="7" customWidth="1"/>
    <col min="8961" max="8961" width="0" style="7" hidden="1" customWidth="1"/>
    <col min="8962" max="8962" width="7.88671875" style="7" customWidth="1"/>
    <col min="8963" max="8964" width="7.109375" style="7" customWidth="1"/>
    <col min="8965" max="8965" width="7" style="7" customWidth="1"/>
    <col min="8966" max="8966" width="0" style="7" hidden="1" customWidth="1"/>
    <col min="8967" max="8967" width="8.88671875" style="7"/>
    <col min="8968" max="8968" width="5.109375" style="7" customWidth="1"/>
    <col min="8969" max="8969" width="0" style="7" hidden="1" customWidth="1"/>
    <col min="8970" max="8970" width="6.77734375" style="7" customWidth="1"/>
    <col min="8971" max="8973" width="6.109375" style="7" customWidth="1"/>
    <col min="8974" max="8974" width="0" style="7" hidden="1" customWidth="1"/>
    <col min="8975" max="8976" width="7.109375" style="7" customWidth="1"/>
    <col min="8977" max="8977" width="4.6640625" style="7" customWidth="1"/>
    <col min="8978" max="8978" width="0" style="7" hidden="1" customWidth="1"/>
    <col min="8979" max="8979" width="7.109375" style="7" customWidth="1"/>
    <col min="8980" max="8983" width="9.109375" style="7" customWidth="1"/>
    <col min="8984" max="8986" width="0" style="7" hidden="1" customWidth="1"/>
    <col min="8987" max="9037" width="9.109375" style="7" customWidth="1"/>
    <col min="9038" max="9206" width="8.88671875" style="7"/>
    <col min="9207" max="9207" width="5" style="7" customWidth="1"/>
    <col min="9208" max="9208" width="5.88671875" style="7" customWidth="1"/>
    <col min="9209" max="9209" width="10.109375" style="7" customWidth="1"/>
    <col min="9210" max="9210" width="7.88671875" style="7" customWidth="1"/>
    <col min="9211" max="9212" width="7.109375" style="7" customWidth="1"/>
    <col min="9213" max="9213" width="7.6640625" style="7" customWidth="1"/>
    <col min="9214" max="9214" width="0" style="7" hidden="1" customWidth="1"/>
    <col min="9215" max="9215" width="8.88671875" style="7"/>
    <col min="9216" max="9216" width="5.109375" style="7" customWidth="1"/>
    <col min="9217" max="9217" width="0" style="7" hidden="1" customWidth="1"/>
    <col min="9218" max="9218" width="7.88671875" style="7" customWidth="1"/>
    <col min="9219" max="9220" width="7.109375" style="7" customWidth="1"/>
    <col min="9221" max="9221" width="7" style="7" customWidth="1"/>
    <col min="9222" max="9222" width="0" style="7" hidden="1" customWidth="1"/>
    <col min="9223" max="9223" width="8.88671875" style="7"/>
    <col min="9224" max="9224" width="5.109375" style="7" customWidth="1"/>
    <col min="9225" max="9225" width="0" style="7" hidden="1" customWidth="1"/>
    <col min="9226" max="9226" width="6.77734375" style="7" customWidth="1"/>
    <col min="9227" max="9229" width="6.109375" style="7" customWidth="1"/>
    <col min="9230" max="9230" width="0" style="7" hidden="1" customWidth="1"/>
    <col min="9231" max="9232" width="7.109375" style="7" customWidth="1"/>
    <col min="9233" max="9233" width="4.6640625" style="7" customWidth="1"/>
    <col min="9234" max="9234" width="0" style="7" hidden="1" customWidth="1"/>
    <col min="9235" max="9235" width="7.109375" style="7" customWidth="1"/>
    <col min="9236" max="9239" width="9.109375" style="7" customWidth="1"/>
    <col min="9240" max="9242" width="0" style="7" hidden="1" customWidth="1"/>
    <col min="9243" max="9293" width="9.109375" style="7" customWidth="1"/>
    <col min="9294" max="9462" width="8.88671875" style="7"/>
    <col min="9463" max="9463" width="5" style="7" customWidth="1"/>
    <col min="9464" max="9464" width="5.88671875" style="7" customWidth="1"/>
    <col min="9465" max="9465" width="10.109375" style="7" customWidth="1"/>
    <col min="9466" max="9466" width="7.88671875" style="7" customWidth="1"/>
    <col min="9467" max="9468" width="7.109375" style="7" customWidth="1"/>
    <col min="9469" max="9469" width="7.6640625" style="7" customWidth="1"/>
    <col min="9470" max="9470" width="0" style="7" hidden="1" customWidth="1"/>
    <col min="9471" max="9471" width="8.88671875" style="7"/>
    <col min="9472" max="9472" width="5.109375" style="7" customWidth="1"/>
    <col min="9473" max="9473" width="0" style="7" hidden="1" customWidth="1"/>
    <col min="9474" max="9474" width="7.88671875" style="7" customWidth="1"/>
    <col min="9475" max="9476" width="7.109375" style="7" customWidth="1"/>
    <col min="9477" max="9477" width="7" style="7" customWidth="1"/>
    <col min="9478" max="9478" width="0" style="7" hidden="1" customWidth="1"/>
    <col min="9479" max="9479" width="8.88671875" style="7"/>
    <col min="9480" max="9480" width="5.109375" style="7" customWidth="1"/>
    <col min="9481" max="9481" width="0" style="7" hidden="1" customWidth="1"/>
    <col min="9482" max="9482" width="6.77734375" style="7" customWidth="1"/>
    <col min="9483" max="9485" width="6.109375" style="7" customWidth="1"/>
    <col min="9486" max="9486" width="0" style="7" hidden="1" customWidth="1"/>
    <col min="9487" max="9488" width="7.109375" style="7" customWidth="1"/>
    <col min="9489" max="9489" width="4.6640625" style="7" customWidth="1"/>
    <col min="9490" max="9490" width="0" style="7" hidden="1" customWidth="1"/>
    <col min="9491" max="9491" width="7.109375" style="7" customWidth="1"/>
    <col min="9492" max="9495" width="9.109375" style="7" customWidth="1"/>
    <col min="9496" max="9498" width="0" style="7" hidden="1" customWidth="1"/>
    <col min="9499" max="9549" width="9.109375" style="7" customWidth="1"/>
    <col min="9550" max="9718" width="8.88671875" style="7"/>
    <col min="9719" max="9719" width="5" style="7" customWidth="1"/>
    <col min="9720" max="9720" width="5.88671875" style="7" customWidth="1"/>
    <col min="9721" max="9721" width="10.109375" style="7" customWidth="1"/>
    <col min="9722" max="9722" width="7.88671875" style="7" customWidth="1"/>
    <col min="9723" max="9724" width="7.109375" style="7" customWidth="1"/>
    <col min="9725" max="9725" width="7.6640625" style="7" customWidth="1"/>
    <col min="9726" max="9726" width="0" style="7" hidden="1" customWidth="1"/>
    <col min="9727" max="9727" width="8.88671875" style="7"/>
    <col min="9728" max="9728" width="5.109375" style="7" customWidth="1"/>
    <col min="9729" max="9729" width="0" style="7" hidden="1" customWidth="1"/>
    <col min="9730" max="9730" width="7.88671875" style="7" customWidth="1"/>
    <col min="9731" max="9732" width="7.109375" style="7" customWidth="1"/>
    <col min="9733" max="9733" width="7" style="7" customWidth="1"/>
    <col min="9734" max="9734" width="0" style="7" hidden="1" customWidth="1"/>
    <col min="9735" max="9735" width="8.88671875" style="7"/>
    <col min="9736" max="9736" width="5.109375" style="7" customWidth="1"/>
    <col min="9737" max="9737" width="0" style="7" hidden="1" customWidth="1"/>
    <col min="9738" max="9738" width="6.77734375" style="7" customWidth="1"/>
    <col min="9739" max="9741" width="6.109375" style="7" customWidth="1"/>
    <col min="9742" max="9742" width="0" style="7" hidden="1" customWidth="1"/>
    <col min="9743" max="9744" width="7.109375" style="7" customWidth="1"/>
    <col min="9745" max="9745" width="4.6640625" style="7" customWidth="1"/>
    <col min="9746" max="9746" width="0" style="7" hidden="1" customWidth="1"/>
    <col min="9747" max="9747" width="7.109375" style="7" customWidth="1"/>
    <col min="9748" max="9751" width="9.109375" style="7" customWidth="1"/>
    <col min="9752" max="9754" width="0" style="7" hidden="1" customWidth="1"/>
    <col min="9755" max="9805" width="9.109375" style="7" customWidth="1"/>
    <col min="9806" max="9974" width="8.88671875" style="7"/>
    <col min="9975" max="9975" width="5" style="7" customWidth="1"/>
    <col min="9976" max="9976" width="5.88671875" style="7" customWidth="1"/>
    <col min="9977" max="9977" width="10.109375" style="7" customWidth="1"/>
    <col min="9978" max="9978" width="7.88671875" style="7" customWidth="1"/>
    <col min="9979" max="9980" width="7.109375" style="7" customWidth="1"/>
    <col min="9981" max="9981" width="7.6640625" style="7" customWidth="1"/>
    <col min="9982" max="9982" width="0" style="7" hidden="1" customWidth="1"/>
    <col min="9983" max="9983" width="8.88671875" style="7"/>
    <col min="9984" max="9984" width="5.109375" style="7" customWidth="1"/>
    <col min="9985" max="9985" width="0" style="7" hidden="1" customWidth="1"/>
    <col min="9986" max="9986" width="7.88671875" style="7" customWidth="1"/>
    <col min="9987" max="9988" width="7.109375" style="7" customWidth="1"/>
    <col min="9989" max="9989" width="7" style="7" customWidth="1"/>
    <col min="9990" max="9990" width="0" style="7" hidden="1" customWidth="1"/>
    <col min="9991" max="9991" width="8.88671875" style="7"/>
    <col min="9992" max="9992" width="5.109375" style="7" customWidth="1"/>
    <col min="9993" max="9993" width="0" style="7" hidden="1" customWidth="1"/>
    <col min="9994" max="9994" width="6.77734375" style="7" customWidth="1"/>
    <col min="9995" max="9997" width="6.109375" style="7" customWidth="1"/>
    <col min="9998" max="9998" width="0" style="7" hidden="1" customWidth="1"/>
    <col min="9999" max="10000" width="7.109375" style="7" customWidth="1"/>
    <col min="10001" max="10001" width="4.6640625" style="7" customWidth="1"/>
    <col min="10002" max="10002" width="0" style="7" hidden="1" customWidth="1"/>
    <col min="10003" max="10003" width="7.109375" style="7" customWidth="1"/>
    <col min="10004" max="10007" width="9.109375" style="7" customWidth="1"/>
    <col min="10008" max="10010" width="0" style="7" hidden="1" customWidth="1"/>
    <col min="10011" max="10061" width="9.109375" style="7" customWidth="1"/>
    <col min="10062" max="10230" width="8.88671875" style="7"/>
    <col min="10231" max="10231" width="5" style="7" customWidth="1"/>
    <col min="10232" max="10232" width="5.88671875" style="7" customWidth="1"/>
    <col min="10233" max="10233" width="10.109375" style="7" customWidth="1"/>
    <col min="10234" max="10234" width="7.88671875" style="7" customWidth="1"/>
    <col min="10235" max="10236" width="7.109375" style="7" customWidth="1"/>
    <col min="10237" max="10237" width="7.6640625" style="7" customWidth="1"/>
    <col min="10238" max="10238" width="0" style="7" hidden="1" customWidth="1"/>
    <col min="10239" max="10239" width="8.88671875" style="7"/>
    <col min="10240" max="10240" width="5.109375" style="7" customWidth="1"/>
    <col min="10241" max="10241" width="0" style="7" hidden="1" customWidth="1"/>
    <col min="10242" max="10242" width="7.88671875" style="7" customWidth="1"/>
    <col min="10243" max="10244" width="7.109375" style="7" customWidth="1"/>
    <col min="10245" max="10245" width="7" style="7" customWidth="1"/>
    <col min="10246" max="10246" width="0" style="7" hidden="1" customWidth="1"/>
    <col min="10247" max="10247" width="8.88671875" style="7"/>
    <col min="10248" max="10248" width="5.109375" style="7" customWidth="1"/>
    <col min="10249" max="10249" width="0" style="7" hidden="1" customWidth="1"/>
    <col min="10250" max="10250" width="6.77734375" style="7" customWidth="1"/>
    <col min="10251" max="10253" width="6.109375" style="7" customWidth="1"/>
    <col min="10254" max="10254" width="0" style="7" hidden="1" customWidth="1"/>
    <col min="10255" max="10256" width="7.109375" style="7" customWidth="1"/>
    <col min="10257" max="10257" width="4.6640625" style="7" customWidth="1"/>
    <col min="10258" max="10258" width="0" style="7" hidden="1" customWidth="1"/>
    <col min="10259" max="10259" width="7.109375" style="7" customWidth="1"/>
    <col min="10260" max="10263" width="9.109375" style="7" customWidth="1"/>
    <col min="10264" max="10266" width="0" style="7" hidden="1" customWidth="1"/>
    <col min="10267" max="10317" width="9.109375" style="7" customWidth="1"/>
    <col min="10318" max="10486" width="8.88671875" style="7"/>
    <col min="10487" max="10487" width="5" style="7" customWidth="1"/>
    <col min="10488" max="10488" width="5.88671875" style="7" customWidth="1"/>
    <col min="10489" max="10489" width="10.109375" style="7" customWidth="1"/>
    <col min="10490" max="10490" width="7.88671875" style="7" customWidth="1"/>
    <col min="10491" max="10492" width="7.109375" style="7" customWidth="1"/>
    <col min="10493" max="10493" width="7.6640625" style="7" customWidth="1"/>
    <col min="10494" max="10494" width="0" style="7" hidden="1" customWidth="1"/>
    <col min="10495" max="10495" width="8.88671875" style="7"/>
    <col min="10496" max="10496" width="5.109375" style="7" customWidth="1"/>
    <col min="10497" max="10497" width="0" style="7" hidden="1" customWidth="1"/>
    <col min="10498" max="10498" width="7.88671875" style="7" customWidth="1"/>
    <col min="10499" max="10500" width="7.109375" style="7" customWidth="1"/>
    <col min="10501" max="10501" width="7" style="7" customWidth="1"/>
    <col min="10502" max="10502" width="0" style="7" hidden="1" customWidth="1"/>
    <col min="10503" max="10503" width="8.88671875" style="7"/>
    <col min="10504" max="10504" width="5.109375" style="7" customWidth="1"/>
    <col min="10505" max="10505" width="0" style="7" hidden="1" customWidth="1"/>
    <col min="10506" max="10506" width="6.77734375" style="7" customWidth="1"/>
    <col min="10507" max="10509" width="6.109375" style="7" customWidth="1"/>
    <col min="10510" max="10510" width="0" style="7" hidden="1" customWidth="1"/>
    <col min="10511" max="10512" width="7.109375" style="7" customWidth="1"/>
    <col min="10513" max="10513" width="4.6640625" style="7" customWidth="1"/>
    <col min="10514" max="10514" width="0" style="7" hidden="1" customWidth="1"/>
    <col min="10515" max="10515" width="7.109375" style="7" customWidth="1"/>
    <col min="10516" max="10519" width="9.109375" style="7" customWidth="1"/>
    <col min="10520" max="10522" width="0" style="7" hidden="1" customWidth="1"/>
    <col min="10523" max="10573" width="9.109375" style="7" customWidth="1"/>
    <col min="10574" max="10742" width="8.88671875" style="7"/>
    <col min="10743" max="10743" width="5" style="7" customWidth="1"/>
    <col min="10744" max="10744" width="5.88671875" style="7" customWidth="1"/>
    <col min="10745" max="10745" width="10.109375" style="7" customWidth="1"/>
    <col min="10746" max="10746" width="7.88671875" style="7" customWidth="1"/>
    <col min="10747" max="10748" width="7.109375" style="7" customWidth="1"/>
    <col min="10749" max="10749" width="7.6640625" style="7" customWidth="1"/>
    <col min="10750" max="10750" width="0" style="7" hidden="1" customWidth="1"/>
    <col min="10751" max="10751" width="8.88671875" style="7"/>
    <col min="10752" max="10752" width="5.109375" style="7" customWidth="1"/>
    <col min="10753" max="10753" width="0" style="7" hidden="1" customWidth="1"/>
    <col min="10754" max="10754" width="7.88671875" style="7" customWidth="1"/>
    <col min="10755" max="10756" width="7.109375" style="7" customWidth="1"/>
    <col min="10757" max="10757" width="7" style="7" customWidth="1"/>
    <col min="10758" max="10758" width="0" style="7" hidden="1" customWidth="1"/>
    <col min="10759" max="10759" width="8.88671875" style="7"/>
    <col min="10760" max="10760" width="5.109375" style="7" customWidth="1"/>
    <col min="10761" max="10761" width="0" style="7" hidden="1" customWidth="1"/>
    <col min="10762" max="10762" width="6.77734375" style="7" customWidth="1"/>
    <col min="10763" max="10765" width="6.109375" style="7" customWidth="1"/>
    <col min="10766" max="10766" width="0" style="7" hidden="1" customWidth="1"/>
    <col min="10767" max="10768" width="7.109375" style="7" customWidth="1"/>
    <col min="10769" max="10769" width="4.6640625" style="7" customWidth="1"/>
    <col min="10770" max="10770" width="0" style="7" hidden="1" customWidth="1"/>
    <col min="10771" max="10771" width="7.109375" style="7" customWidth="1"/>
    <col min="10772" max="10775" width="9.109375" style="7" customWidth="1"/>
    <col min="10776" max="10778" width="0" style="7" hidden="1" customWidth="1"/>
    <col min="10779" max="10829" width="9.109375" style="7" customWidth="1"/>
    <col min="10830" max="10998" width="8.88671875" style="7"/>
    <col min="10999" max="10999" width="5" style="7" customWidth="1"/>
    <col min="11000" max="11000" width="5.88671875" style="7" customWidth="1"/>
    <col min="11001" max="11001" width="10.109375" style="7" customWidth="1"/>
    <col min="11002" max="11002" width="7.88671875" style="7" customWidth="1"/>
    <col min="11003" max="11004" width="7.109375" style="7" customWidth="1"/>
    <col min="11005" max="11005" width="7.6640625" style="7" customWidth="1"/>
    <col min="11006" max="11006" width="0" style="7" hidden="1" customWidth="1"/>
    <col min="11007" max="11007" width="8.88671875" style="7"/>
    <col min="11008" max="11008" width="5.109375" style="7" customWidth="1"/>
    <col min="11009" max="11009" width="0" style="7" hidden="1" customWidth="1"/>
    <col min="11010" max="11010" width="7.88671875" style="7" customWidth="1"/>
    <col min="11011" max="11012" width="7.109375" style="7" customWidth="1"/>
    <col min="11013" max="11013" width="7" style="7" customWidth="1"/>
    <col min="11014" max="11014" width="0" style="7" hidden="1" customWidth="1"/>
    <col min="11015" max="11015" width="8.88671875" style="7"/>
    <col min="11016" max="11016" width="5.109375" style="7" customWidth="1"/>
    <col min="11017" max="11017" width="0" style="7" hidden="1" customWidth="1"/>
    <col min="11018" max="11018" width="6.77734375" style="7" customWidth="1"/>
    <col min="11019" max="11021" width="6.109375" style="7" customWidth="1"/>
    <col min="11022" max="11022" width="0" style="7" hidden="1" customWidth="1"/>
    <col min="11023" max="11024" width="7.109375" style="7" customWidth="1"/>
    <col min="11025" max="11025" width="4.6640625" style="7" customWidth="1"/>
    <col min="11026" max="11026" width="0" style="7" hidden="1" customWidth="1"/>
    <col min="11027" max="11027" width="7.109375" style="7" customWidth="1"/>
    <col min="11028" max="11031" width="9.109375" style="7" customWidth="1"/>
    <col min="11032" max="11034" width="0" style="7" hidden="1" customWidth="1"/>
    <col min="11035" max="11085" width="9.109375" style="7" customWidth="1"/>
    <col min="11086" max="11254" width="8.88671875" style="7"/>
    <col min="11255" max="11255" width="5" style="7" customWidth="1"/>
    <col min="11256" max="11256" width="5.88671875" style="7" customWidth="1"/>
    <col min="11257" max="11257" width="10.109375" style="7" customWidth="1"/>
    <col min="11258" max="11258" width="7.88671875" style="7" customWidth="1"/>
    <col min="11259" max="11260" width="7.109375" style="7" customWidth="1"/>
    <col min="11261" max="11261" width="7.6640625" style="7" customWidth="1"/>
    <col min="11262" max="11262" width="0" style="7" hidden="1" customWidth="1"/>
    <col min="11263" max="11263" width="8.88671875" style="7"/>
    <col min="11264" max="11264" width="5.109375" style="7" customWidth="1"/>
    <col min="11265" max="11265" width="0" style="7" hidden="1" customWidth="1"/>
    <col min="11266" max="11266" width="7.88671875" style="7" customWidth="1"/>
    <col min="11267" max="11268" width="7.109375" style="7" customWidth="1"/>
    <col min="11269" max="11269" width="7" style="7" customWidth="1"/>
    <col min="11270" max="11270" width="0" style="7" hidden="1" customWidth="1"/>
    <col min="11271" max="11271" width="8.88671875" style="7"/>
    <col min="11272" max="11272" width="5.109375" style="7" customWidth="1"/>
    <col min="11273" max="11273" width="0" style="7" hidden="1" customWidth="1"/>
    <col min="11274" max="11274" width="6.77734375" style="7" customWidth="1"/>
    <col min="11275" max="11277" width="6.109375" style="7" customWidth="1"/>
    <col min="11278" max="11278" width="0" style="7" hidden="1" customWidth="1"/>
    <col min="11279" max="11280" width="7.109375" style="7" customWidth="1"/>
    <col min="11281" max="11281" width="4.6640625" style="7" customWidth="1"/>
    <col min="11282" max="11282" width="0" style="7" hidden="1" customWidth="1"/>
    <col min="11283" max="11283" width="7.109375" style="7" customWidth="1"/>
    <col min="11284" max="11287" width="9.109375" style="7" customWidth="1"/>
    <col min="11288" max="11290" width="0" style="7" hidden="1" customWidth="1"/>
    <col min="11291" max="11341" width="9.109375" style="7" customWidth="1"/>
    <col min="11342" max="11510" width="8.88671875" style="7"/>
    <col min="11511" max="11511" width="5" style="7" customWidth="1"/>
    <col min="11512" max="11512" width="5.88671875" style="7" customWidth="1"/>
    <col min="11513" max="11513" width="10.109375" style="7" customWidth="1"/>
    <col min="11514" max="11514" width="7.88671875" style="7" customWidth="1"/>
    <col min="11515" max="11516" width="7.109375" style="7" customWidth="1"/>
    <col min="11517" max="11517" width="7.6640625" style="7" customWidth="1"/>
    <col min="11518" max="11518" width="0" style="7" hidden="1" customWidth="1"/>
    <col min="11519" max="11519" width="8.88671875" style="7"/>
    <col min="11520" max="11520" width="5.109375" style="7" customWidth="1"/>
    <col min="11521" max="11521" width="0" style="7" hidden="1" customWidth="1"/>
    <col min="11522" max="11522" width="7.88671875" style="7" customWidth="1"/>
    <col min="11523" max="11524" width="7.109375" style="7" customWidth="1"/>
    <col min="11525" max="11525" width="7" style="7" customWidth="1"/>
    <col min="11526" max="11526" width="0" style="7" hidden="1" customWidth="1"/>
    <col min="11527" max="11527" width="8.88671875" style="7"/>
    <col min="11528" max="11528" width="5.109375" style="7" customWidth="1"/>
    <col min="11529" max="11529" width="0" style="7" hidden="1" customWidth="1"/>
    <col min="11530" max="11530" width="6.77734375" style="7" customWidth="1"/>
    <col min="11531" max="11533" width="6.109375" style="7" customWidth="1"/>
    <col min="11534" max="11534" width="0" style="7" hidden="1" customWidth="1"/>
    <col min="11535" max="11536" width="7.109375" style="7" customWidth="1"/>
    <col min="11537" max="11537" width="4.6640625" style="7" customWidth="1"/>
    <col min="11538" max="11538" width="0" style="7" hidden="1" customWidth="1"/>
    <col min="11539" max="11539" width="7.109375" style="7" customWidth="1"/>
    <col min="11540" max="11543" width="9.109375" style="7" customWidth="1"/>
    <col min="11544" max="11546" width="0" style="7" hidden="1" customWidth="1"/>
    <col min="11547" max="11597" width="9.109375" style="7" customWidth="1"/>
    <col min="11598" max="11766" width="8.88671875" style="7"/>
    <col min="11767" max="11767" width="5" style="7" customWidth="1"/>
    <col min="11768" max="11768" width="5.88671875" style="7" customWidth="1"/>
    <col min="11769" max="11769" width="10.109375" style="7" customWidth="1"/>
    <col min="11770" max="11770" width="7.88671875" style="7" customWidth="1"/>
    <col min="11771" max="11772" width="7.109375" style="7" customWidth="1"/>
    <col min="11773" max="11773" width="7.6640625" style="7" customWidth="1"/>
    <col min="11774" max="11774" width="0" style="7" hidden="1" customWidth="1"/>
    <col min="11775" max="11775" width="8.88671875" style="7"/>
    <col min="11776" max="11776" width="5.109375" style="7" customWidth="1"/>
    <col min="11777" max="11777" width="0" style="7" hidden="1" customWidth="1"/>
    <col min="11778" max="11778" width="7.88671875" style="7" customWidth="1"/>
    <col min="11779" max="11780" width="7.109375" style="7" customWidth="1"/>
    <col min="11781" max="11781" width="7" style="7" customWidth="1"/>
    <col min="11782" max="11782" width="0" style="7" hidden="1" customWidth="1"/>
    <col min="11783" max="11783" width="8.88671875" style="7"/>
    <col min="11784" max="11784" width="5.109375" style="7" customWidth="1"/>
    <col min="11785" max="11785" width="0" style="7" hidden="1" customWidth="1"/>
    <col min="11786" max="11786" width="6.77734375" style="7" customWidth="1"/>
    <col min="11787" max="11789" width="6.109375" style="7" customWidth="1"/>
    <col min="11790" max="11790" width="0" style="7" hidden="1" customWidth="1"/>
    <col min="11791" max="11792" width="7.109375" style="7" customWidth="1"/>
    <col min="11793" max="11793" width="4.6640625" style="7" customWidth="1"/>
    <col min="11794" max="11794" width="0" style="7" hidden="1" customWidth="1"/>
    <col min="11795" max="11795" width="7.109375" style="7" customWidth="1"/>
    <col min="11796" max="11799" width="9.109375" style="7" customWidth="1"/>
    <col min="11800" max="11802" width="0" style="7" hidden="1" customWidth="1"/>
    <col min="11803" max="11853" width="9.109375" style="7" customWidth="1"/>
    <col min="11854" max="12022" width="8.88671875" style="7"/>
    <col min="12023" max="12023" width="5" style="7" customWidth="1"/>
    <col min="12024" max="12024" width="5.88671875" style="7" customWidth="1"/>
    <col min="12025" max="12025" width="10.109375" style="7" customWidth="1"/>
    <col min="12026" max="12026" width="7.88671875" style="7" customWidth="1"/>
    <col min="12027" max="12028" width="7.109375" style="7" customWidth="1"/>
    <col min="12029" max="12029" width="7.6640625" style="7" customWidth="1"/>
    <col min="12030" max="12030" width="0" style="7" hidden="1" customWidth="1"/>
    <col min="12031" max="12031" width="8.88671875" style="7"/>
    <col min="12032" max="12032" width="5.109375" style="7" customWidth="1"/>
    <col min="12033" max="12033" width="0" style="7" hidden="1" customWidth="1"/>
    <col min="12034" max="12034" width="7.88671875" style="7" customWidth="1"/>
    <col min="12035" max="12036" width="7.109375" style="7" customWidth="1"/>
    <col min="12037" max="12037" width="7" style="7" customWidth="1"/>
    <col min="12038" max="12038" width="0" style="7" hidden="1" customWidth="1"/>
    <col min="12039" max="12039" width="8.88671875" style="7"/>
    <col min="12040" max="12040" width="5.109375" style="7" customWidth="1"/>
    <col min="12041" max="12041" width="0" style="7" hidden="1" customWidth="1"/>
    <col min="12042" max="12042" width="6.77734375" style="7" customWidth="1"/>
    <col min="12043" max="12045" width="6.109375" style="7" customWidth="1"/>
    <col min="12046" max="12046" width="0" style="7" hidden="1" customWidth="1"/>
    <col min="12047" max="12048" width="7.109375" style="7" customWidth="1"/>
    <col min="12049" max="12049" width="4.6640625" style="7" customWidth="1"/>
    <col min="12050" max="12050" width="0" style="7" hidden="1" customWidth="1"/>
    <col min="12051" max="12051" width="7.109375" style="7" customWidth="1"/>
    <col min="12052" max="12055" width="9.109375" style="7" customWidth="1"/>
    <col min="12056" max="12058" width="0" style="7" hidden="1" customWidth="1"/>
    <col min="12059" max="12109" width="9.109375" style="7" customWidth="1"/>
    <col min="12110" max="12278" width="8.88671875" style="7"/>
    <col min="12279" max="12279" width="5" style="7" customWidth="1"/>
    <col min="12280" max="12280" width="5.88671875" style="7" customWidth="1"/>
    <col min="12281" max="12281" width="10.109375" style="7" customWidth="1"/>
    <col min="12282" max="12282" width="7.88671875" style="7" customWidth="1"/>
    <col min="12283" max="12284" width="7.109375" style="7" customWidth="1"/>
    <col min="12285" max="12285" width="7.6640625" style="7" customWidth="1"/>
    <col min="12286" max="12286" width="0" style="7" hidden="1" customWidth="1"/>
    <col min="12287" max="12287" width="8.88671875" style="7"/>
    <col min="12288" max="12288" width="5.109375" style="7" customWidth="1"/>
    <col min="12289" max="12289" width="0" style="7" hidden="1" customWidth="1"/>
    <col min="12290" max="12290" width="7.88671875" style="7" customWidth="1"/>
    <col min="12291" max="12292" width="7.109375" style="7" customWidth="1"/>
    <col min="12293" max="12293" width="7" style="7" customWidth="1"/>
    <col min="12294" max="12294" width="0" style="7" hidden="1" customWidth="1"/>
    <col min="12295" max="12295" width="8.88671875" style="7"/>
    <col min="12296" max="12296" width="5.109375" style="7" customWidth="1"/>
    <col min="12297" max="12297" width="0" style="7" hidden="1" customWidth="1"/>
    <col min="12298" max="12298" width="6.77734375" style="7" customWidth="1"/>
    <col min="12299" max="12301" width="6.109375" style="7" customWidth="1"/>
    <col min="12302" max="12302" width="0" style="7" hidden="1" customWidth="1"/>
    <col min="12303" max="12304" width="7.109375" style="7" customWidth="1"/>
    <col min="12305" max="12305" width="4.6640625" style="7" customWidth="1"/>
    <col min="12306" max="12306" width="0" style="7" hidden="1" customWidth="1"/>
    <col min="12307" max="12307" width="7.109375" style="7" customWidth="1"/>
    <col min="12308" max="12311" width="9.109375" style="7" customWidth="1"/>
    <col min="12312" max="12314" width="0" style="7" hidden="1" customWidth="1"/>
    <col min="12315" max="12365" width="9.109375" style="7" customWidth="1"/>
    <col min="12366" max="12534" width="8.88671875" style="7"/>
    <col min="12535" max="12535" width="5" style="7" customWidth="1"/>
    <col min="12536" max="12536" width="5.88671875" style="7" customWidth="1"/>
    <col min="12537" max="12537" width="10.109375" style="7" customWidth="1"/>
    <col min="12538" max="12538" width="7.88671875" style="7" customWidth="1"/>
    <col min="12539" max="12540" width="7.109375" style="7" customWidth="1"/>
    <col min="12541" max="12541" width="7.6640625" style="7" customWidth="1"/>
    <col min="12542" max="12542" width="0" style="7" hidden="1" customWidth="1"/>
    <col min="12543" max="12543" width="8.88671875" style="7"/>
    <col min="12544" max="12544" width="5.109375" style="7" customWidth="1"/>
    <col min="12545" max="12545" width="0" style="7" hidden="1" customWidth="1"/>
    <col min="12546" max="12546" width="7.88671875" style="7" customWidth="1"/>
    <col min="12547" max="12548" width="7.109375" style="7" customWidth="1"/>
    <col min="12549" max="12549" width="7" style="7" customWidth="1"/>
    <col min="12550" max="12550" width="0" style="7" hidden="1" customWidth="1"/>
    <col min="12551" max="12551" width="8.88671875" style="7"/>
    <col min="12552" max="12552" width="5.109375" style="7" customWidth="1"/>
    <col min="12553" max="12553" width="0" style="7" hidden="1" customWidth="1"/>
    <col min="12554" max="12554" width="6.77734375" style="7" customWidth="1"/>
    <col min="12555" max="12557" width="6.109375" style="7" customWidth="1"/>
    <col min="12558" max="12558" width="0" style="7" hidden="1" customWidth="1"/>
    <col min="12559" max="12560" width="7.109375" style="7" customWidth="1"/>
    <col min="12561" max="12561" width="4.6640625" style="7" customWidth="1"/>
    <col min="12562" max="12562" width="0" style="7" hidden="1" customWidth="1"/>
    <col min="12563" max="12563" width="7.109375" style="7" customWidth="1"/>
    <col min="12564" max="12567" width="9.109375" style="7" customWidth="1"/>
    <col min="12568" max="12570" width="0" style="7" hidden="1" customWidth="1"/>
    <col min="12571" max="12621" width="9.109375" style="7" customWidth="1"/>
    <col min="12622" max="12790" width="8.88671875" style="7"/>
    <col min="12791" max="12791" width="5" style="7" customWidth="1"/>
    <col min="12792" max="12792" width="5.88671875" style="7" customWidth="1"/>
    <col min="12793" max="12793" width="10.109375" style="7" customWidth="1"/>
    <col min="12794" max="12794" width="7.88671875" style="7" customWidth="1"/>
    <col min="12795" max="12796" width="7.109375" style="7" customWidth="1"/>
    <col min="12797" max="12797" width="7.6640625" style="7" customWidth="1"/>
    <col min="12798" max="12798" width="0" style="7" hidden="1" customWidth="1"/>
    <col min="12799" max="12799" width="8.88671875" style="7"/>
    <col min="12800" max="12800" width="5.109375" style="7" customWidth="1"/>
    <col min="12801" max="12801" width="0" style="7" hidden="1" customWidth="1"/>
    <col min="12802" max="12802" width="7.88671875" style="7" customWidth="1"/>
    <col min="12803" max="12804" width="7.109375" style="7" customWidth="1"/>
    <col min="12805" max="12805" width="7" style="7" customWidth="1"/>
    <col min="12806" max="12806" width="0" style="7" hidden="1" customWidth="1"/>
    <col min="12807" max="12807" width="8.88671875" style="7"/>
    <col min="12808" max="12808" width="5.109375" style="7" customWidth="1"/>
    <col min="12809" max="12809" width="0" style="7" hidden="1" customWidth="1"/>
    <col min="12810" max="12810" width="6.77734375" style="7" customWidth="1"/>
    <col min="12811" max="12813" width="6.109375" style="7" customWidth="1"/>
    <col min="12814" max="12814" width="0" style="7" hidden="1" customWidth="1"/>
    <col min="12815" max="12816" width="7.109375" style="7" customWidth="1"/>
    <col min="12817" max="12817" width="4.6640625" style="7" customWidth="1"/>
    <col min="12818" max="12818" width="0" style="7" hidden="1" customWidth="1"/>
    <col min="12819" max="12819" width="7.109375" style="7" customWidth="1"/>
    <col min="12820" max="12823" width="9.109375" style="7" customWidth="1"/>
    <col min="12824" max="12826" width="0" style="7" hidden="1" customWidth="1"/>
    <col min="12827" max="12877" width="9.109375" style="7" customWidth="1"/>
    <col min="12878" max="13046" width="8.88671875" style="7"/>
    <col min="13047" max="13047" width="5" style="7" customWidth="1"/>
    <col min="13048" max="13048" width="5.88671875" style="7" customWidth="1"/>
    <col min="13049" max="13049" width="10.109375" style="7" customWidth="1"/>
    <col min="13050" max="13050" width="7.88671875" style="7" customWidth="1"/>
    <col min="13051" max="13052" width="7.109375" style="7" customWidth="1"/>
    <col min="13053" max="13053" width="7.6640625" style="7" customWidth="1"/>
    <col min="13054" max="13054" width="0" style="7" hidden="1" customWidth="1"/>
    <col min="13055" max="13055" width="8.88671875" style="7"/>
    <col min="13056" max="13056" width="5.109375" style="7" customWidth="1"/>
    <col min="13057" max="13057" width="0" style="7" hidden="1" customWidth="1"/>
    <col min="13058" max="13058" width="7.88671875" style="7" customWidth="1"/>
    <col min="13059" max="13060" width="7.109375" style="7" customWidth="1"/>
    <col min="13061" max="13061" width="7" style="7" customWidth="1"/>
    <col min="13062" max="13062" width="0" style="7" hidden="1" customWidth="1"/>
    <col min="13063" max="13063" width="8.88671875" style="7"/>
    <col min="13064" max="13064" width="5.109375" style="7" customWidth="1"/>
    <col min="13065" max="13065" width="0" style="7" hidden="1" customWidth="1"/>
    <col min="13066" max="13066" width="6.77734375" style="7" customWidth="1"/>
    <col min="13067" max="13069" width="6.109375" style="7" customWidth="1"/>
    <col min="13070" max="13070" width="0" style="7" hidden="1" customWidth="1"/>
    <col min="13071" max="13072" width="7.109375" style="7" customWidth="1"/>
    <col min="13073" max="13073" width="4.6640625" style="7" customWidth="1"/>
    <col min="13074" max="13074" width="0" style="7" hidden="1" customWidth="1"/>
    <col min="13075" max="13075" width="7.109375" style="7" customWidth="1"/>
    <col min="13076" max="13079" width="9.109375" style="7" customWidth="1"/>
    <col min="13080" max="13082" width="0" style="7" hidden="1" customWidth="1"/>
    <col min="13083" max="13133" width="9.109375" style="7" customWidth="1"/>
    <col min="13134" max="13302" width="8.88671875" style="7"/>
    <col min="13303" max="13303" width="5" style="7" customWidth="1"/>
    <col min="13304" max="13304" width="5.88671875" style="7" customWidth="1"/>
    <col min="13305" max="13305" width="10.109375" style="7" customWidth="1"/>
    <col min="13306" max="13306" width="7.88671875" style="7" customWidth="1"/>
    <col min="13307" max="13308" width="7.109375" style="7" customWidth="1"/>
    <col min="13309" max="13309" width="7.6640625" style="7" customWidth="1"/>
    <col min="13310" max="13310" width="0" style="7" hidden="1" customWidth="1"/>
    <col min="13311" max="13311" width="8.88671875" style="7"/>
    <col min="13312" max="13312" width="5.109375" style="7" customWidth="1"/>
    <col min="13313" max="13313" width="0" style="7" hidden="1" customWidth="1"/>
    <col min="13314" max="13314" width="7.88671875" style="7" customWidth="1"/>
    <col min="13315" max="13316" width="7.109375" style="7" customWidth="1"/>
    <col min="13317" max="13317" width="7" style="7" customWidth="1"/>
    <col min="13318" max="13318" width="0" style="7" hidden="1" customWidth="1"/>
    <col min="13319" max="13319" width="8.88671875" style="7"/>
    <col min="13320" max="13320" width="5.109375" style="7" customWidth="1"/>
    <col min="13321" max="13321" width="0" style="7" hidden="1" customWidth="1"/>
    <col min="13322" max="13322" width="6.77734375" style="7" customWidth="1"/>
    <col min="13323" max="13325" width="6.109375" style="7" customWidth="1"/>
    <col min="13326" max="13326" width="0" style="7" hidden="1" customWidth="1"/>
    <col min="13327" max="13328" width="7.109375" style="7" customWidth="1"/>
    <col min="13329" max="13329" width="4.6640625" style="7" customWidth="1"/>
    <col min="13330" max="13330" width="0" style="7" hidden="1" customWidth="1"/>
    <col min="13331" max="13331" width="7.109375" style="7" customWidth="1"/>
    <col min="13332" max="13335" width="9.109375" style="7" customWidth="1"/>
    <col min="13336" max="13338" width="0" style="7" hidden="1" customWidth="1"/>
    <col min="13339" max="13389" width="9.109375" style="7" customWidth="1"/>
    <col min="13390" max="13558" width="8.88671875" style="7"/>
    <col min="13559" max="13559" width="5" style="7" customWidth="1"/>
    <col min="13560" max="13560" width="5.88671875" style="7" customWidth="1"/>
    <col min="13561" max="13561" width="10.109375" style="7" customWidth="1"/>
    <col min="13562" max="13562" width="7.88671875" style="7" customWidth="1"/>
    <col min="13563" max="13564" width="7.109375" style="7" customWidth="1"/>
    <col min="13565" max="13565" width="7.6640625" style="7" customWidth="1"/>
    <col min="13566" max="13566" width="0" style="7" hidden="1" customWidth="1"/>
    <col min="13567" max="13567" width="8.88671875" style="7"/>
    <col min="13568" max="13568" width="5.109375" style="7" customWidth="1"/>
    <col min="13569" max="13569" width="0" style="7" hidden="1" customWidth="1"/>
    <col min="13570" max="13570" width="7.88671875" style="7" customWidth="1"/>
    <col min="13571" max="13572" width="7.109375" style="7" customWidth="1"/>
    <col min="13573" max="13573" width="7" style="7" customWidth="1"/>
    <col min="13574" max="13574" width="0" style="7" hidden="1" customWidth="1"/>
    <col min="13575" max="13575" width="8.88671875" style="7"/>
    <col min="13576" max="13576" width="5.109375" style="7" customWidth="1"/>
    <col min="13577" max="13577" width="0" style="7" hidden="1" customWidth="1"/>
    <col min="13578" max="13578" width="6.77734375" style="7" customWidth="1"/>
    <col min="13579" max="13581" width="6.109375" style="7" customWidth="1"/>
    <col min="13582" max="13582" width="0" style="7" hidden="1" customWidth="1"/>
    <col min="13583" max="13584" width="7.109375" style="7" customWidth="1"/>
    <col min="13585" max="13585" width="4.6640625" style="7" customWidth="1"/>
    <col min="13586" max="13586" width="0" style="7" hidden="1" customWidth="1"/>
    <col min="13587" max="13587" width="7.109375" style="7" customWidth="1"/>
    <col min="13588" max="13591" width="9.109375" style="7" customWidth="1"/>
    <col min="13592" max="13594" width="0" style="7" hidden="1" customWidth="1"/>
    <col min="13595" max="13645" width="9.109375" style="7" customWidth="1"/>
    <col min="13646" max="13814" width="8.88671875" style="7"/>
    <col min="13815" max="13815" width="5" style="7" customWidth="1"/>
    <col min="13816" max="13816" width="5.88671875" style="7" customWidth="1"/>
    <col min="13817" max="13817" width="10.109375" style="7" customWidth="1"/>
    <col min="13818" max="13818" width="7.88671875" style="7" customWidth="1"/>
    <col min="13819" max="13820" width="7.109375" style="7" customWidth="1"/>
    <col min="13821" max="13821" width="7.6640625" style="7" customWidth="1"/>
    <col min="13822" max="13822" width="0" style="7" hidden="1" customWidth="1"/>
    <col min="13823" max="13823" width="8.88671875" style="7"/>
    <col min="13824" max="13824" width="5.109375" style="7" customWidth="1"/>
    <col min="13825" max="13825" width="0" style="7" hidden="1" customWidth="1"/>
    <col min="13826" max="13826" width="7.88671875" style="7" customWidth="1"/>
    <col min="13827" max="13828" width="7.109375" style="7" customWidth="1"/>
    <col min="13829" max="13829" width="7" style="7" customWidth="1"/>
    <col min="13830" max="13830" width="0" style="7" hidden="1" customWidth="1"/>
    <col min="13831" max="13831" width="8.88671875" style="7"/>
    <col min="13832" max="13832" width="5.109375" style="7" customWidth="1"/>
    <col min="13833" max="13833" width="0" style="7" hidden="1" customWidth="1"/>
    <col min="13834" max="13834" width="6.77734375" style="7" customWidth="1"/>
    <col min="13835" max="13837" width="6.109375" style="7" customWidth="1"/>
    <col min="13838" max="13838" width="0" style="7" hidden="1" customWidth="1"/>
    <col min="13839" max="13840" width="7.109375" style="7" customWidth="1"/>
    <col min="13841" max="13841" width="4.6640625" style="7" customWidth="1"/>
    <col min="13842" max="13842" width="0" style="7" hidden="1" customWidth="1"/>
    <col min="13843" max="13843" width="7.109375" style="7" customWidth="1"/>
    <col min="13844" max="13847" width="9.109375" style="7" customWidth="1"/>
    <col min="13848" max="13850" width="0" style="7" hidden="1" customWidth="1"/>
    <col min="13851" max="13901" width="9.109375" style="7" customWidth="1"/>
    <col min="13902" max="14070" width="8.88671875" style="7"/>
    <col min="14071" max="14071" width="5" style="7" customWidth="1"/>
    <col min="14072" max="14072" width="5.88671875" style="7" customWidth="1"/>
    <col min="14073" max="14073" width="10.109375" style="7" customWidth="1"/>
    <col min="14074" max="14074" width="7.88671875" style="7" customWidth="1"/>
    <col min="14075" max="14076" width="7.109375" style="7" customWidth="1"/>
    <col min="14077" max="14077" width="7.6640625" style="7" customWidth="1"/>
    <col min="14078" max="14078" width="0" style="7" hidden="1" customWidth="1"/>
    <col min="14079" max="14079" width="8.88671875" style="7"/>
    <col min="14080" max="14080" width="5.109375" style="7" customWidth="1"/>
    <col min="14081" max="14081" width="0" style="7" hidden="1" customWidth="1"/>
    <col min="14082" max="14082" width="7.88671875" style="7" customWidth="1"/>
    <col min="14083" max="14084" width="7.109375" style="7" customWidth="1"/>
    <col min="14085" max="14085" width="7" style="7" customWidth="1"/>
    <col min="14086" max="14086" width="0" style="7" hidden="1" customWidth="1"/>
    <col min="14087" max="14087" width="8.88671875" style="7"/>
    <col min="14088" max="14088" width="5.109375" style="7" customWidth="1"/>
    <col min="14089" max="14089" width="0" style="7" hidden="1" customWidth="1"/>
    <col min="14090" max="14090" width="6.77734375" style="7" customWidth="1"/>
    <col min="14091" max="14093" width="6.109375" style="7" customWidth="1"/>
    <col min="14094" max="14094" width="0" style="7" hidden="1" customWidth="1"/>
    <col min="14095" max="14096" width="7.109375" style="7" customWidth="1"/>
    <col min="14097" max="14097" width="4.6640625" style="7" customWidth="1"/>
    <col min="14098" max="14098" width="0" style="7" hidden="1" customWidth="1"/>
    <col min="14099" max="14099" width="7.109375" style="7" customWidth="1"/>
    <col min="14100" max="14103" width="9.109375" style="7" customWidth="1"/>
    <col min="14104" max="14106" width="0" style="7" hidden="1" customWidth="1"/>
    <col min="14107" max="14157" width="9.109375" style="7" customWidth="1"/>
    <col min="14158" max="14326" width="8.88671875" style="7"/>
    <col min="14327" max="14327" width="5" style="7" customWidth="1"/>
    <col min="14328" max="14328" width="5.88671875" style="7" customWidth="1"/>
    <col min="14329" max="14329" width="10.109375" style="7" customWidth="1"/>
    <col min="14330" max="14330" width="7.88671875" style="7" customWidth="1"/>
    <col min="14331" max="14332" width="7.109375" style="7" customWidth="1"/>
    <col min="14333" max="14333" width="7.6640625" style="7" customWidth="1"/>
    <col min="14334" max="14334" width="0" style="7" hidden="1" customWidth="1"/>
    <col min="14335" max="14335" width="8.88671875" style="7"/>
    <col min="14336" max="14336" width="5.109375" style="7" customWidth="1"/>
    <col min="14337" max="14337" width="0" style="7" hidden="1" customWidth="1"/>
    <col min="14338" max="14338" width="7.88671875" style="7" customWidth="1"/>
    <col min="14339" max="14340" width="7.109375" style="7" customWidth="1"/>
    <col min="14341" max="14341" width="7" style="7" customWidth="1"/>
    <col min="14342" max="14342" width="0" style="7" hidden="1" customWidth="1"/>
    <col min="14343" max="14343" width="8.88671875" style="7"/>
    <col min="14344" max="14344" width="5.109375" style="7" customWidth="1"/>
    <col min="14345" max="14345" width="0" style="7" hidden="1" customWidth="1"/>
    <col min="14346" max="14346" width="6.77734375" style="7" customWidth="1"/>
    <col min="14347" max="14349" width="6.109375" style="7" customWidth="1"/>
    <col min="14350" max="14350" width="0" style="7" hidden="1" customWidth="1"/>
    <col min="14351" max="14352" width="7.109375" style="7" customWidth="1"/>
    <col min="14353" max="14353" width="4.6640625" style="7" customWidth="1"/>
    <col min="14354" max="14354" width="0" style="7" hidden="1" customWidth="1"/>
    <col min="14355" max="14355" width="7.109375" style="7" customWidth="1"/>
    <col min="14356" max="14359" width="9.109375" style="7" customWidth="1"/>
    <col min="14360" max="14362" width="0" style="7" hidden="1" customWidth="1"/>
    <col min="14363" max="14413" width="9.109375" style="7" customWidth="1"/>
    <col min="14414" max="14582" width="8.88671875" style="7"/>
    <col min="14583" max="14583" width="5" style="7" customWidth="1"/>
    <col min="14584" max="14584" width="5.88671875" style="7" customWidth="1"/>
    <col min="14585" max="14585" width="10.109375" style="7" customWidth="1"/>
    <col min="14586" max="14586" width="7.88671875" style="7" customWidth="1"/>
    <col min="14587" max="14588" width="7.109375" style="7" customWidth="1"/>
    <col min="14589" max="14589" width="7.6640625" style="7" customWidth="1"/>
    <col min="14590" max="14590" width="0" style="7" hidden="1" customWidth="1"/>
    <col min="14591" max="14591" width="8.88671875" style="7"/>
    <col min="14592" max="14592" width="5.109375" style="7" customWidth="1"/>
    <col min="14593" max="14593" width="0" style="7" hidden="1" customWidth="1"/>
    <col min="14594" max="14594" width="7.88671875" style="7" customWidth="1"/>
    <col min="14595" max="14596" width="7.109375" style="7" customWidth="1"/>
    <col min="14597" max="14597" width="7" style="7" customWidth="1"/>
    <col min="14598" max="14598" width="0" style="7" hidden="1" customWidth="1"/>
    <col min="14599" max="14599" width="8.88671875" style="7"/>
    <col min="14600" max="14600" width="5.109375" style="7" customWidth="1"/>
    <col min="14601" max="14601" width="0" style="7" hidden="1" customWidth="1"/>
    <col min="14602" max="14602" width="6.77734375" style="7" customWidth="1"/>
    <col min="14603" max="14605" width="6.109375" style="7" customWidth="1"/>
    <col min="14606" max="14606" width="0" style="7" hidden="1" customWidth="1"/>
    <col min="14607" max="14608" width="7.109375" style="7" customWidth="1"/>
    <col min="14609" max="14609" width="4.6640625" style="7" customWidth="1"/>
    <col min="14610" max="14610" width="0" style="7" hidden="1" customWidth="1"/>
    <col min="14611" max="14611" width="7.109375" style="7" customWidth="1"/>
    <col min="14612" max="14615" width="9.109375" style="7" customWidth="1"/>
    <col min="14616" max="14618" width="0" style="7" hidden="1" customWidth="1"/>
    <col min="14619" max="14669" width="9.109375" style="7" customWidth="1"/>
    <col min="14670" max="14838" width="8.88671875" style="7"/>
    <col min="14839" max="14839" width="5" style="7" customWidth="1"/>
    <col min="14840" max="14840" width="5.88671875" style="7" customWidth="1"/>
    <col min="14841" max="14841" width="10.109375" style="7" customWidth="1"/>
    <col min="14842" max="14842" width="7.88671875" style="7" customWidth="1"/>
    <col min="14843" max="14844" width="7.109375" style="7" customWidth="1"/>
    <col min="14845" max="14845" width="7.6640625" style="7" customWidth="1"/>
    <col min="14846" max="14846" width="0" style="7" hidden="1" customWidth="1"/>
    <col min="14847" max="14847" width="8.88671875" style="7"/>
    <col min="14848" max="14848" width="5.109375" style="7" customWidth="1"/>
    <col min="14849" max="14849" width="0" style="7" hidden="1" customWidth="1"/>
    <col min="14850" max="14850" width="7.88671875" style="7" customWidth="1"/>
    <col min="14851" max="14852" width="7.109375" style="7" customWidth="1"/>
    <col min="14853" max="14853" width="7" style="7" customWidth="1"/>
    <col min="14854" max="14854" width="0" style="7" hidden="1" customWidth="1"/>
    <col min="14855" max="14855" width="8.88671875" style="7"/>
    <col min="14856" max="14856" width="5.109375" style="7" customWidth="1"/>
    <col min="14857" max="14857" width="0" style="7" hidden="1" customWidth="1"/>
    <col min="14858" max="14858" width="6.77734375" style="7" customWidth="1"/>
    <col min="14859" max="14861" width="6.109375" style="7" customWidth="1"/>
    <col min="14862" max="14862" width="0" style="7" hidden="1" customWidth="1"/>
    <col min="14863" max="14864" width="7.109375" style="7" customWidth="1"/>
    <col min="14865" max="14865" width="4.6640625" style="7" customWidth="1"/>
    <col min="14866" max="14866" width="0" style="7" hidden="1" customWidth="1"/>
    <col min="14867" max="14867" width="7.109375" style="7" customWidth="1"/>
    <col min="14868" max="14871" width="9.109375" style="7" customWidth="1"/>
    <col min="14872" max="14874" width="0" style="7" hidden="1" customWidth="1"/>
    <col min="14875" max="14925" width="9.109375" style="7" customWidth="1"/>
    <col min="14926" max="15094" width="8.88671875" style="7"/>
    <col min="15095" max="15095" width="5" style="7" customWidth="1"/>
    <col min="15096" max="15096" width="5.88671875" style="7" customWidth="1"/>
    <col min="15097" max="15097" width="10.109375" style="7" customWidth="1"/>
    <col min="15098" max="15098" width="7.88671875" style="7" customWidth="1"/>
    <col min="15099" max="15100" width="7.109375" style="7" customWidth="1"/>
    <col min="15101" max="15101" width="7.6640625" style="7" customWidth="1"/>
    <col min="15102" max="15102" width="0" style="7" hidden="1" customWidth="1"/>
    <col min="15103" max="15103" width="8.88671875" style="7"/>
    <col min="15104" max="15104" width="5.109375" style="7" customWidth="1"/>
    <col min="15105" max="15105" width="0" style="7" hidden="1" customWidth="1"/>
    <col min="15106" max="15106" width="7.88671875" style="7" customWidth="1"/>
    <col min="15107" max="15108" width="7.109375" style="7" customWidth="1"/>
    <col min="15109" max="15109" width="7" style="7" customWidth="1"/>
    <col min="15110" max="15110" width="0" style="7" hidden="1" customWidth="1"/>
    <col min="15111" max="15111" width="8.88671875" style="7"/>
    <col min="15112" max="15112" width="5.109375" style="7" customWidth="1"/>
    <col min="15113" max="15113" width="0" style="7" hidden="1" customWidth="1"/>
    <col min="15114" max="15114" width="6.77734375" style="7" customWidth="1"/>
    <col min="15115" max="15117" width="6.109375" style="7" customWidth="1"/>
    <col min="15118" max="15118" width="0" style="7" hidden="1" customWidth="1"/>
    <col min="15119" max="15120" width="7.109375" style="7" customWidth="1"/>
    <col min="15121" max="15121" width="4.6640625" style="7" customWidth="1"/>
    <col min="15122" max="15122" width="0" style="7" hidden="1" customWidth="1"/>
    <col min="15123" max="15123" width="7.109375" style="7" customWidth="1"/>
    <col min="15124" max="15127" width="9.109375" style="7" customWidth="1"/>
    <col min="15128" max="15130" width="0" style="7" hidden="1" customWidth="1"/>
    <col min="15131" max="15181" width="9.109375" style="7" customWidth="1"/>
    <col min="15182" max="15350" width="8.88671875" style="7"/>
    <col min="15351" max="15351" width="5" style="7" customWidth="1"/>
    <col min="15352" max="15352" width="5.88671875" style="7" customWidth="1"/>
    <col min="15353" max="15353" width="10.109375" style="7" customWidth="1"/>
    <col min="15354" max="15354" width="7.88671875" style="7" customWidth="1"/>
    <col min="15355" max="15356" width="7.109375" style="7" customWidth="1"/>
    <col min="15357" max="15357" width="7.6640625" style="7" customWidth="1"/>
    <col min="15358" max="15358" width="0" style="7" hidden="1" customWidth="1"/>
    <col min="15359" max="15359" width="8.88671875" style="7"/>
    <col min="15360" max="15360" width="5.109375" style="7" customWidth="1"/>
    <col min="15361" max="15361" width="0" style="7" hidden="1" customWidth="1"/>
    <col min="15362" max="15362" width="7.88671875" style="7" customWidth="1"/>
    <col min="15363" max="15364" width="7.109375" style="7" customWidth="1"/>
    <col min="15365" max="15365" width="7" style="7" customWidth="1"/>
    <col min="15366" max="15366" width="0" style="7" hidden="1" customWidth="1"/>
    <col min="15367" max="15367" width="8.88671875" style="7"/>
    <col min="15368" max="15368" width="5.109375" style="7" customWidth="1"/>
    <col min="15369" max="15369" width="0" style="7" hidden="1" customWidth="1"/>
    <col min="15370" max="15370" width="6.77734375" style="7" customWidth="1"/>
    <col min="15371" max="15373" width="6.109375" style="7" customWidth="1"/>
    <col min="15374" max="15374" width="0" style="7" hidden="1" customWidth="1"/>
    <col min="15375" max="15376" width="7.109375" style="7" customWidth="1"/>
    <col min="15377" max="15377" width="4.6640625" style="7" customWidth="1"/>
    <col min="15378" max="15378" width="0" style="7" hidden="1" customWidth="1"/>
    <col min="15379" max="15379" width="7.109375" style="7" customWidth="1"/>
    <col min="15380" max="15383" width="9.109375" style="7" customWidth="1"/>
    <col min="15384" max="15386" width="0" style="7" hidden="1" customWidth="1"/>
    <col min="15387" max="15437" width="9.109375" style="7" customWidth="1"/>
    <col min="15438" max="15606" width="8.88671875" style="7"/>
    <col min="15607" max="15607" width="5" style="7" customWidth="1"/>
    <col min="15608" max="15608" width="5.88671875" style="7" customWidth="1"/>
    <col min="15609" max="15609" width="10.109375" style="7" customWidth="1"/>
    <col min="15610" max="15610" width="7.88671875" style="7" customWidth="1"/>
    <col min="15611" max="15612" width="7.109375" style="7" customWidth="1"/>
    <col min="15613" max="15613" width="7.6640625" style="7" customWidth="1"/>
    <col min="15614" max="15614" width="0" style="7" hidden="1" customWidth="1"/>
    <col min="15615" max="15615" width="8.88671875" style="7"/>
    <col min="15616" max="15616" width="5.109375" style="7" customWidth="1"/>
    <col min="15617" max="15617" width="0" style="7" hidden="1" customWidth="1"/>
    <col min="15618" max="15618" width="7.88671875" style="7" customWidth="1"/>
    <col min="15619" max="15620" width="7.109375" style="7" customWidth="1"/>
    <col min="15621" max="15621" width="7" style="7" customWidth="1"/>
    <col min="15622" max="15622" width="0" style="7" hidden="1" customWidth="1"/>
    <col min="15623" max="15623" width="8.88671875" style="7"/>
    <col min="15624" max="15624" width="5.109375" style="7" customWidth="1"/>
    <col min="15625" max="15625" width="0" style="7" hidden="1" customWidth="1"/>
    <col min="15626" max="15626" width="6.77734375" style="7" customWidth="1"/>
    <col min="15627" max="15629" width="6.109375" style="7" customWidth="1"/>
    <col min="15630" max="15630" width="0" style="7" hidden="1" customWidth="1"/>
    <col min="15631" max="15632" width="7.109375" style="7" customWidth="1"/>
    <col min="15633" max="15633" width="4.6640625" style="7" customWidth="1"/>
    <col min="15634" max="15634" width="0" style="7" hidden="1" customWidth="1"/>
    <col min="15635" max="15635" width="7.109375" style="7" customWidth="1"/>
    <col min="15636" max="15639" width="9.109375" style="7" customWidth="1"/>
    <col min="15640" max="15642" width="0" style="7" hidden="1" customWidth="1"/>
    <col min="15643" max="15693" width="9.109375" style="7" customWidth="1"/>
    <col min="15694" max="15862" width="8.88671875" style="7"/>
    <col min="15863" max="15863" width="5" style="7" customWidth="1"/>
    <col min="15864" max="15864" width="5.88671875" style="7" customWidth="1"/>
    <col min="15865" max="15865" width="10.109375" style="7" customWidth="1"/>
    <col min="15866" max="15866" width="7.88671875" style="7" customWidth="1"/>
    <col min="15867" max="15868" width="7.109375" style="7" customWidth="1"/>
    <col min="15869" max="15869" width="7.6640625" style="7" customWidth="1"/>
    <col min="15870" max="15870" width="0" style="7" hidden="1" customWidth="1"/>
    <col min="15871" max="15871" width="8.88671875" style="7"/>
    <col min="15872" max="15872" width="5.109375" style="7" customWidth="1"/>
    <col min="15873" max="15873" width="0" style="7" hidden="1" customWidth="1"/>
    <col min="15874" max="15874" width="7.88671875" style="7" customWidth="1"/>
    <col min="15875" max="15876" width="7.109375" style="7" customWidth="1"/>
    <col min="15877" max="15877" width="7" style="7" customWidth="1"/>
    <col min="15878" max="15878" width="0" style="7" hidden="1" customWidth="1"/>
    <col min="15879" max="15879" width="8.88671875" style="7"/>
    <col min="15880" max="15880" width="5.109375" style="7" customWidth="1"/>
    <col min="15881" max="15881" width="0" style="7" hidden="1" customWidth="1"/>
    <col min="15882" max="15882" width="6.77734375" style="7" customWidth="1"/>
    <col min="15883" max="15885" width="6.109375" style="7" customWidth="1"/>
    <col min="15886" max="15886" width="0" style="7" hidden="1" customWidth="1"/>
    <col min="15887" max="15888" width="7.109375" style="7" customWidth="1"/>
    <col min="15889" max="15889" width="4.6640625" style="7" customWidth="1"/>
    <col min="15890" max="15890" width="0" style="7" hidden="1" customWidth="1"/>
    <col min="15891" max="15891" width="7.109375" style="7" customWidth="1"/>
    <col min="15892" max="15895" width="9.109375" style="7" customWidth="1"/>
    <col min="15896" max="15898" width="0" style="7" hidden="1" customWidth="1"/>
    <col min="15899" max="15949" width="9.109375" style="7" customWidth="1"/>
    <col min="15950" max="16118" width="8.88671875" style="7"/>
    <col min="16119" max="16119" width="5" style="7" customWidth="1"/>
    <col min="16120" max="16120" width="5.88671875" style="7" customWidth="1"/>
    <col min="16121" max="16121" width="10.109375" style="7" customWidth="1"/>
    <col min="16122" max="16122" width="7.88671875" style="7" customWidth="1"/>
    <col min="16123" max="16124" width="7.109375" style="7" customWidth="1"/>
    <col min="16125" max="16125" width="7.6640625" style="7" customWidth="1"/>
    <col min="16126" max="16126" width="0" style="7" hidden="1" customWidth="1"/>
    <col min="16127" max="16127" width="8.88671875" style="7"/>
    <col min="16128" max="16128" width="5.109375" style="7" customWidth="1"/>
    <col min="16129" max="16129" width="0" style="7" hidden="1" customWidth="1"/>
    <col min="16130" max="16130" width="7.88671875" style="7" customWidth="1"/>
    <col min="16131" max="16132" width="7.109375" style="7" customWidth="1"/>
    <col min="16133" max="16133" width="7" style="7" customWidth="1"/>
    <col min="16134" max="16134" width="0" style="7" hidden="1" customWidth="1"/>
    <col min="16135" max="16135" width="8.88671875" style="7"/>
    <col min="16136" max="16136" width="5.109375" style="7" customWidth="1"/>
    <col min="16137" max="16137" width="0" style="7" hidden="1" customWidth="1"/>
    <col min="16138" max="16138" width="6.77734375" style="7" customWidth="1"/>
    <col min="16139" max="16141" width="6.109375" style="7" customWidth="1"/>
    <col min="16142" max="16142" width="0" style="7" hidden="1" customWidth="1"/>
    <col min="16143" max="16144" width="7.109375" style="7" customWidth="1"/>
    <col min="16145" max="16145" width="4.6640625" style="7" customWidth="1"/>
    <col min="16146" max="16146" width="0" style="7" hidden="1" customWidth="1"/>
    <col min="16147" max="16147" width="7.109375" style="7" customWidth="1"/>
    <col min="16148" max="16151" width="9.109375" style="7" customWidth="1"/>
    <col min="16152" max="16154" width="0" style="7" hidden="1" customWidth="1"/>
    <col min="16155" max="16205" width="9.109375" style="7" customWidth="1"/>
    <col min="16206" max="16384" width="8.88671875" style="7"/>
  </cols>
  <sheetData>
    <row r="1" spans="2:26" ht="20.25" customHeight="1" x14ac:dyDescent="0.25"/>
    <row r="2" spans="2:26" ht="15" customHeight="1" x14ac:dyDescent="0.25">
      <c r="B2" s="225" t="str">
        <f>CONCATENATE( " Promotion fixation  Arrers  of  ",DATA!AI224," ",DATA!F8," ,",DATA!I14," ,",DATA!AR146," ,  ",DATA!I16,", ",DATA!I17," ( Mandal ) ")</f>
        <v xml:space="preserve"> Promotion fixation  Arrers  of  Smt. A Venkatesh ,School Assistant (Bio.Science) ,ZP High School ,  Jonnagiri, Tuggali ( Mandal ) </v>
      </c>
      <c r="C2" s="225"/>
      <c r="D2" s="225"/>
      <c r="E2" s="225"/>
      <c r="F2" s="225"/>
      <c r="G2" s="225"/>
      <c r="H2" s="225"/>
      <c r="I2" s="225"/>
      <c r="J2" s="225"/>
      <c r="K2" s="225"/>
      <c r="L2" s="225"/>
      <c r="M2" s="225"/>
      <c r="N2" s="225"/>
      <c r="O2" s="225"/>
      <c r="P2" s="225"/>
      <c r="Q2" s="225"/>
      <c r="R2" s="225"/>
      <c r="S2" s="225"/>
    </row>
    <row r="3" spans="2:26" ht="15" customHeight="1" x14ac:dyDescent="0.25">
      <c r="B3" s="240"/>
      <c r="C3" s="240"/>
      <c r="D3" s="240"/>
      <c r="E3" s="240"/>
      <c r="F3" s="240"/>
      <c r="G3" s="240"/>
      <c r="H3" s="240"/>
      <c r="I3" s="240"/>
      <c r="J3" s="240"/>
      <c r="K3" s="240"/>
      <c r="L3" s="240"/>
      <c r="M3" s="240"/>
      <c r="N3" s="240"/>
      <c r="O3" s="240"/>
      <c r="P3" s="240"/>
      <c r="Q3" s="240"/>
      <c r="R3" s="240"/>
      <c r="S3" s="240"/>
    </row>
    <row r="4" spans="2:26" ht="26.25" customHeight="1" x14ac:dyDescent="0.25">
      <c r="B4" s="237" t="s">
        <v>254</v>
      </c>
      <c r="C4" s="249" t="s">
        <v>255</v>
      </c>
      <c r="D4" s="237" t="s">
        <v>256</v>
      </c>
      <c r="E4" s="237"/>
      <c r="F4" s="237"/>
      <c r="G4" s="237"/>
      <c r="H4" s="237" t="s">
        <v>257</v>
      </c>
      <c r="I4" s="237"/>
      <c r="J4" s="237"/>
      <c r="K4" s="237"/>
      <c r="L4" s="237" t="s">
        <v>258</v>
      </c>
      <c r="M4" s="237"/>
      <c r="N4" s="237"/>
      <c r="O4" s="237"/>
      <c r="P4" s="242" t="s">
        <v>259</v>
      </c>
      <c r="Q4" s="244" t="s">
        <v>260</v>
      </c>
      <c r="R4" s="250" t="s">
        <v>305</v>
      </c>
      <c r="S4" s="244" t="s">
        <v>304</v>
      </c>
      <c r="T4" s="8"/>
    </row>
    <row r="5" spans="2:26" ht="38.4" customHeight="1" x14ac:dyDescent="0.25">
      <c r="B5" s="237"/>
      <c r="C5" s="249"/>
      <c r="D5" s="40" t="s">
        <v>261</v>
      </c>
      <c r="E5" s="41" t="s">
        <v>262</v>
      </c>
      <c r="F5" s="41" t="s">
        <v>263</v>
      </c>
      <c r="G5" s="41" t="s">
        <v>232</v>
      </c>
      <c r="H5" s="40" t="s">
        <v>261</v>
      </c>
      <c r="I5" s="41" t="s">
        <v>262</v>
      </c>
      <c r="J5" s="41" t="s">
        <v>263</v>
      </c>
      <c r="K5" s="41" t="s">
        <v>232</v>
      </c>
      <c r="L5" s="40" t="s">
        <v>261</v>
      </c>
      <c r="M5" s="41" t="s">
        <v>262</v>
      </c>
      <c r="N5" s="41" t="s">
        <v>263</v>
      </c>
      <c r="O5" s="41" t="s">
        <v>232</v>
      </c>
      <c r="P5" s="243"/>
      <c r="Q5" s="244"/>
      <c r="R5" s="251"/>
      <c r="S5" s="244"/>
      <c r="T5" s="24"/>
      <c r="U5" s="241" t="s">
        <v>267</v>
      </c>
      <c r="V5" s="241"/>
    </row>
    <row r="6" spans="2:26" ht="40.049999999999997" customHeight="1" x14ac:dyDescent="0.25">
      <c r="B6" s="9">
        <v>1</v>
      </c>
      <c r="C6" s="264" t="str">
        <f>IF(DATA!AH243=DATA!AH245,DATA!AO132,(CONCATENATE(DATA!AO132," ",DATA!AK121)))</f>
        <v>10 - 30/06/2023 21  Days</v>
      </c>
      <c r="D6" s="9">
        <f>DATA!AQ132</f>
        <v>49595</v>
      </c>
      <c r="E6" s="9">
        <f>DATA!AR132</f>
        <v>9929</v>
      </c>
      <c r="F6" s="9">
        <f>DATA!AS132</f>
        <v>4960</v>
      </c>
      <c r="G6" s="9">
        <f>SUM(D6:F6)</f>
        <v>64484</v>
      </c>
      <c r="H6" s="9">
        <f>DATA!AV132</f>
        <v>47033</v>
      </c>
      <c r="I6" s="9">
        <f>DATA!AW132</f>
        <v>9416</v>
      </c>
      <c r="J6" s="9">
        <f>DATA!AX132</f>
        <v>4703</v>
      </c>
      <c r="K6" s="9">
        <f>SUM(H6:J6)</f>
        <v>61152</v>
      </c>
      <c r="L6" s="9">
        <f>D6-H6</f>
        <v>2562</v>
      </c>
      <c r="M6" s="9">
        <f>E6-I6</f>
        <v>513</v>
      </c>
      <c r="N6" s="9">
        <f>F6-J6</f>
        <v>257</v>
      </c>
      <c r="O6" s="9">
        <f>SUM(L6:N6)</f>
        <v>3332</v>
      </c>
      <c r="P6" s="9">
        <f>IF(C6="","",IF(DATA!AZ$127=2,Bill!Y6,0))</f>
        <v>308</v>
      </c>
      <c r="Q6" s="9">
        <f t="shared" ref="Q6:Q12" si="0">IF(C6="","",O6-Z6)</f>
        <v>3024</v>
      </c>
      <c r="R6" s="9">
        <f>IF(D6="","",DATA!AJ$128)</f>
        <v>10</v>
      </c>
      <c r="S6" s="161">
        <f>DATA!BJ132</f>
        <v>20.02</v>
      </c>
      <c r="T6" s="127">
        <v>1</v>
      </c>
      <c r="W6" s="8"/>
      <c r="X6" s="7">
        <f t="shared" ref="X6:X13" si="1">(L6+M6)</f>
        <v>3075</v>
      </c>
      <c r="Y6" s="7">
        <f>ROUND(X6*10%,0)</f>
        <v>308</v>
      </c>
      <c r="Z6" s="7">
        <f>P6</f>
        <v>308</v>
      </c>
    </row>
    <row r="7" spans="2:26" ht="40.049999999999997" customHeight="1" x14ac:dyDescent="0.25">
      <c r="B7" s="9">
        <v>2</v>
      </c>
      <c r="C7" s="10">
        <f>DATA!AO133</f>
        <v>45117</v>
      </c>
      <c r="D7" s="9">
        <f>DATA!AQ133</f>
        <v>70850</v>
      </c>
      <c r="E7" s="9">
        <f>DATA!AR133</f>
        <v>14184</v>
      </c>
      <c r="F7" s="9">
        <f>DATA!AS133</f>
        <v>7085</v>
      </c>
      <c r="G7" s="9">
        <f t="shared" ref="G7:G12" si="2">IF(C7="","",SUM(D7:F7))</f>
        <v>92119</v>
      </c>
      <c r="H7" s="9">
        <f>DATA!AV133</f>
        <v>67190</v>
      </c>
      <c r="I7" s="9">
        <f>DATA!AW133</f>
        <v>13451</v>
      </c>
      <c r="J7" s="9">
        <f>DATA!AX133</f>
        <v>6719</v>
      </c>
      <c r="K7" s="9">
        <f t="shared" ref="K7:K12" si="3">IF(C7="","",SUM(H7:J7))</f>
        <v>87360</v>
      </c>
      <c r="L7" s="9">
        <f>DATA!BA133</f>
        <v>3660</v>
      </c>
      <c r="M7" s="9">
        <f>DATA!BB133</f>
        <v>733</v>
      </c>
      <c r="N7" s="9">
        <f>DATA!BC133</f>
        <v>366</v>
      </c>
      <c r="O7" s="9">
        <f t="shared" ref="O7:O12" si="4">IF(C7="","",SUM(L7:N7))</f>
        <v>4759</v>
      </c>
      <c r="P7" s="9">
        <f>IF(C7="","",IF(DATA!AZ$127=2,Bill!Y7,0))</f>
        <v>439</v>
      </c>
      <c r="Q7" s="9">
        <f t="shared" si="0"/>
        <v>4320</v>
      </c>
      <c r="R7" s="9">
        <f>IF(D7="","",DATA!AJ$128)</f>
        <v>10</v>
      </c>
      <c r="S7" s="161">
        <f>DATA!BJ133</f>
        <v>20.02</v>
      </c>
      <c r="T7" s="127">
        <f t="shared" ref="T7:T12" si="5">IF(Q7="",0,1)</f>
        <v>1</v>
      </c>
      <c r="X7" s="7">
        <f t="shared" si="1"/>
        <v>4393</v>
      </c>
      <c r="Y7" s="7">
        <f t="shared" ref="Y7:Y13" si="6">ROUND(X7*10%,0)</f>
        <v>439</v>
      </c>
      <c r="Z7" s="7">
        <f t="shared" ref="Z7:Z12" si="7">P7</f>
        <v>439</v>
      </c>
    </row>
    <row r="8" spans="2:26" ht="40.049999999999997" customHeight="1" x14ac:dyDescent="0.25">
      <c r="B8" s="9">
        <v>3</v>
      </c>
      <c r="C8" s="10">
        <f>DATA!AO134</f>
        <v>45148</v>
      </c>
      <c r="D8" s="9">
        <f>DATA!AQ134</f>
        <v>70850</v>
      </c>
      <c r="E8" s="9">
        <f>DATA!AR134</f>
        <v>16118</v>
      </c>
      <c r="F8" s="9">
        <f>DATA!AS134</f>
        <v>7085</v>
      </c>
      <c r="G8" s="9">
        <f t="shared" si="2"/>
        <v>94053</v>
      </c>
      <c r="H8" s="9">
        <f>DATA!AV134</f>
        <v>67190</v>
      </c>
      <c r="I8" s="9">
        <f>DATA!AW134</f>
        <v>15286</v>
      </c>
      <c r="J8" s="9">
        <f>DATA!AX134</f>
        <v>6719</v>
      </c>
      <c r="K8" s="9">
        <f t="shared" si="3"/>
        <v>89195</v>
      </c>
      <c r="L8" s="9">
        <f>DATA!BA134</f>
        <v>3660</v>
      </c>
      <c r="M8" s="9">
        <f>DATA!BB134</f>
        <v>832</v>
      </c>
      <c r="N8" s="9">
        <f>DATA!BC134</f>
        <v>366</v>
      </c>
      <c r="O8" s="9">
        <f t="shared" si="4"/>
        <v>4858</v>
      </c>
      <c r="P8" s="9">
        <f>IF(C8="","",IF(DATA!AZ$127=2,Bill!Y8,0))</f>
        <v>449</v>
      </c>
      <c r="Q8" s="9">
        <f t="shared" si="0"/>
        <v>4409</v>
      </c>
      <c r="R8" s="9">
        <f>IF(D8="","",DATA!AJ$128)</f>
        <v>10</v>
      </c>
      <c r="S8" s="161">
        <f>DATA!BJ134</f>
        <v>22.75</v>
      </c>
      <c r="T8" s="127">
        <f t="shared" si="5"/>
        <v>1</v>
      </c>
      <c r="X8" s="7">
        <f t="shared" si="1"/>
        <v>4492</v>
      </c>
      <c r="Y8" s="7">
        <f t="shared" si="6"/>
        <v>449</v>
      </c>
      <c r="Z8" s="7">
        <f t="shared" si="7"/>
        <v>449</v>
      </c>
    </row>
    <row r="9" spans="2:26" ht="40.049999999999997" customHeight="1" x14ac:dyDescent="0.25">
      <c r="B9" s="9">
        <v>4</v>
      </c>
      <c r="C9" s="10" t="str">
        <f>DATA!AO135</f>
        <v/>
      </c>
      <c r="D9" s="9" t="str">
        <f>DATA!AQ135</f>
        <v/>
      </c>
      <c r="E9" s="9" t="str">
        <f>DATA!AR135</f>
        <v/>
      </c>
      <c r="F9" s="9" t="str">
        <f>DATA!AS135</f>
        <v/>
      </c>
      <c r="G9" s="9" t="str">
        <f t="shared" si="2"/>
        <v/>
      </c>
      <c r="H9" s="9" t="str">
        <f>DATA!AV135</f>
        <v/>
      </c>
      <c r="I9" s="9" t="str">
        <f>DATA!AW135</f>
        <v/>
      </c>
      <c r="J9" s="9" t="str">
        <f>DATA!AX135</f>
        <v/>
      </c>
      <c r="K9" s="9" t="str">
        <f t="shared" si="3"/>
        <v/>
      </c>
      <c r="L9" s="9" t="str">
        <f>DATA!BA135</f>
        <v/>
      </c>
      <c r="M9" s="9" t="str">
        <f>DATA!BB135</f>
        <v/>
      </c>
      <c r="N9" s="9" t="str">
        <f>DATA!BC135</f>
        <v/>
      </c>
      <c r="O9" s="9" t="str">
        <f t="shared" si="4"/>
        <v/>
      </c>
      <c r="P9" s="9" t="str">
        <f>IF(C9="","",IF(DATA!AZ$127=2,Bill!Y9,0))</f>
        <v/>
      </c>
      <c r="Q9" s="9" t="str">
        <f t="shared" si="0"/>
        <v/>
      </c>
      <c r="R9" s="9" t="str">
        <f>IF(D9="","",DATA!AJ$128)</f>
        <v/>
      </c>
      <c r="S9" s="161" t="str">
        <f>DATA!BJ135</f>
        <v/>
      </c>
      <c r="T9" s="127">
        <f t="shared" si="5"/>
        <v>0</v>
      </c>
      <c r="X9" s="7" t="e">
        <f t="shared" si="1"/>
        <v>#VALUE!</v>
      </c>
      <c r="Y9" s="7" t="e">
        <f t="shared" si="6"/>
        <v>#VALUE!</v>
      </c>
      <c r="Z9" s="7" t="str">
        <f t="shared" si="7"/>
        <v/>
      </c>
    </row>
    <row r="10" spans="2:26" ht="40.049999999999997" customHeight="1" x14ac:dyDescent="0.25">
      <c r="B10" s="9">
        <v>5</v>
      </c>
      <c r="C10" s="10" t="str">
        <f>DATA!AO136</f>
        <v/>
      </c>
      <c r="D10" s="9" t="str">
        <f>DATA!AQ136</f>
        <v/>
      </c>
      <c r="E10" s="9" t="str">
        <f>DATA!AR136</f>
        <v/>
      </c>
      <c r="F10" s="9" t="str">
        <f>DATA!AS136</f>
        <v/>
      </c>
      <c r="G10" s="9" t="str">
        <f t="shared" si="2"/>
        <v/>
      </c>
      <c r="H10" s="9" t="str">
        <f>DATA!AV136</f>
        <v/>
      </c>
      <c r="I10" s="9" t="str">
        <f>DATA!AW136</f>
        <v/>
      </c>
      <c r="J10" s="9" t="str">
        <f>DATA!AX136</f>
        <v/>
      </c>
      <c r="K10" s="9" t="str">
        <f t="shared" si="3"/>
        <v/>
      </c>
      <c r="L10" s="9" t="str">
        <f>DATA!BA136</f>
        <v/>
      </c>
      <c r="M10" s="9" t="str">
        <f>DATA!BB136</f>
        <v/>
      </c>
      <c r="N10" s="9" t="str">
        <f>DATA!BC136</f>
        <v/>
      </c>
      <c r="O10" s="9" t="str">
        <f t="shared" si="4"/>
        <v/>
      </c>
      <c r="P10" s="9" t="str">
        <f>IF(C10="","",IF(DATA!AZ$127=2,Bill!Y10,0))</f>
        <v/>
      </c>
      <c r="Q10" s="9" t="str">
        <f t="shared" si="0"/>
        <v/>
      </c>
      <c r="R10" s="9" t="str">
        <f>IF(D10="","",DATA!AJ$128)</f>
        <v/>
      </c>
      <c r="S10" s="161" t="str">
        <f>DATA!BJ136</f>
        <v/>
      </c>
      <c r="T10" s="127">
        <f t="shared" si="5"/>
        <v>0</v>
      </c>
      <c r="X10" s="7" t="e">
        <f t="shared" si="1"/>
        <v>#VALUE!</v>
      </c>
      <c r="Y10" s="7" t="e">
        <f t="shared" si="6"/>
        <v>#VALUE!</v>
      </c>
      <c r="Z10" s="7" t="str">
        <f t="shared" si="7"/>
        <v/>
      </c>
    </row>
    <row r="11" spans="2:26" ht="40.049999999999997" customHeight="1" x14ac:dyDescent="0.25">
      <c r="B11" s="9">
        <v>6</v>
      </c>
      <c r="C11" s="10" t="str">
        <f>DATA!AO137</f>
        <v/>
      </c>
      <c r="D11" s="9" t="str">
        <f>DATA!AQ137</f>
        <v/>
      </c>
      <c r="E11" s="9" t="str">
        <f>DATA!AR137</f>
        <v/>
      </c>
      <c r="F11" s="9" t="str">
        <f>DATA!AS137</f>
        <v/>
      </c>
      <c r="G11" s="9" t="str">
        <f t="shared" si="2"/>
        <v/>
      </c>
      <c r="H11" s="9" t="str">
        <f>DATA!AV137</f>
        <v/>
      </c>
      <c r="I11" s="9" t="str">
        <f>DATA!AW137</f>
        <v/>
      </c>
      <c r="J11" s="9" t="str">
        <f>DATA!AX137</f>
        <v/>
      </c>
      <c r="K11" s="9" t="str">
        <f t="shared" si="3"/>
        <v/>
      </c>
      <c r="L11" s="9" t="str">
        <f>DATA!BA137</f>
        <v/>
      </c>
      <c r="M11" s="9" t="str">
        <f>DATA!BB137</f>
        <v/>
      </c>
      <c r="N11" s="9" t="str">
        <f>DATA!BC137</f>
        <v/>
      </c>
      <c r="O11" s="9" t="str">
        <f t="shared" si="4"/>
        <v/>
      </c>
      <c r="P11" s="9" t="str">
        <f>IF(C11="","",IF(DATA!AZ$127=2,Bill!Y11,0))</f>
        <v/>
      </c>
      <c r="Q11" s="9" t="str">
        <f t="shared" si="0"/>
        <v/>
      </c>
      <c r="R11" s="9" t="str">
        <f>IF(D11="","",DATA!AJ$128)</f>
        <v/>
      </c>
      <c r="S11" s="161" t="str">
        <f>DATA!BJ137</f>
        <v/>
      </c>
      <c r="T11" s="127">
        <f t="shared" si="5"/>
        <v>0</v>
      </c>
      <c r="X11" s="7" t="e">
        <f t="shared" si="1"/>
        <v>#VALUE!</v>
      </c>
      <c r="Y11" s="7" t="e">
        <f t="shared" si="6"/>
        <v>#VALUE!</v>
      </c>
      <c r="Z11" s="7" t="str">
        <f t="shared" si="7"/>
        <v/>
      </c>
    </row>
    <row r="12" spans="2:26" ht="40.049999999999997" customHeight="1" x14ac:dyDescent="0.25">
      <c r="B12" s="9">
        <v>7</v>
      </c>
      <c r="C12" s="10" t="str">
        <f>DATA!AO138</f>
        <v/>
      </c>
      <c r="D12" s="9" t="str">
        <f>DATA!AQ138</f>
        <v/>
      </c>
      <c r="E12" s="9" t="str">
        <f>DATA!AR138</f>
        <v/>
      </c>
      <c r="F12" s="9" t="str">
        <f>DATA!AS138</f>
        <v/>
      </c>
      <c r="G12" s="9" t="str">
        <f t="shared" si="2"/>
        <v/>
      </c>
      <c r="H12" s="9" t="str">
        <f>DATA!AV138</f>
        <v/>
      </c>
      <c r="I12" s="9" t="str">
        <f>DATA!AW138</f>
        <v/>
      </c>
      <c r="J12" s="9" t="str">
        <f>DATA!AX138</f>
        <v/>
      </c>
      <c r="K12" s="9" t="str">
        <f t="shared" si="3"/>
        <v/>
      </c>
      <c r="L12" s="9" t="str">
        <f>DATA!BA138</f>
        <v/>
      </c>
      <c r="M12" s="9" t="str">
        <f>DATA!BB138</f>
        <v/>
      </c>
      <c r="N12" s="9" t="str">
        <f>DATA!BC138</f>
        <v/>
      </c>
      <c r="O12" s="9" t="str">
        <f t="shared" si="4"/>
        <v/>
      </c>
      <c r="P12" s="9" t="str">
        <f>IF(C12="","",IF(DATA!AZ$127=2,Bill!Y12,0))</f>
        <v/>
      </c>
      <c r="Q12" s="9" t="str">
        <f t="shared" si="0"/>
        <v/>
      </c>
      <c r="R12" s="9" t="str">
        <f>IF(D12="","",DATA!AJ$128)</f>
        <v/>
      </c>
      <c r="S12" s="161" t="str">
        <f>DATA!BJ138</f>
        <v/>
      </c>
      <c r="T12" s="127">
        <f t="shared" si="5"/>
        <v>0</v>
      </c>
      <c r="X12" s="7" t="e">
        <f t="shared" si="1"/>
        <v>#VALUE!</v>
      </c>
      <c r="Y12" s="7" t="e">
        <f t="shared" si="6"/>
        <v>#VALUE!</v>
      </c>
      <c r="Z12" s="7" t="str">
        <f t="shared" si="7"/>
        <v/>
      </c>
    </row>
    <row r="13" spans="2:26" ht="40.049999999999997" customHeight="1" x14ac:dyDescent="0.25">
      <c r="B13" s="247" t="s">
        <v>62</v>
      </c>
      <c r="C13" s="248"/>
      <c r="D13" s="41">
        <f>SUM(D6:D12)</f>
        <v>191295</v>
      </c>
      <c r="E13" s="41">
        <f t="shared" ref="E13:O13" si="8">SUM(E6:E12)</f>
        <v>40231</v>
      </c>
      <c r="F13" s="41">
        <f t="shared" si="8"/>
        <v>19130</v>
      </c>
      <c r="G13" s="41">
        <f t="shared" si="8"/>
        <v>250656</v>
      </c>
      <c r="H13" s="41">
        <f t="shared" si="8"/>
        <v>181413</v>
      </c>
      <c r="I13" s="41">
        <f t="shared" si="8"/>
        <v>38153</v>
      </c>
      <c r="J13" s="41">
        <f t="shared" si="8"/>
        <v>18141</v>
      </c>
      <c r="K13" s="41">
        <f t="shared" si="8"/>
        <v>237707</v>
      </c>
      <c r="L13" s="41">
        <f t="shared" si="8"/>
        <v>9882</v>
      </c>
      <c r="M13" s="41">
        <f t="shared" si="8"/>
        <v>2078</v>
      </c>
      <c r="N13" s="41">
        <f t="shared" si="8"/>
        <v>989</v>
      </c>
      <c r="O13" s="41">
        <f t="shared" si="8"/>
        <v>12949</v>
      </c>
      <c r="P13" s="41">
        <f>IF(DATA!AZ$127=2,Bill!Y13,0)</f>
        <v>1196</v>
      </c>
      <c r="Q13" s="41">
        <f>IF(B13="","",O13-Z13)</f>
        <v>11753</v>
      </c>
      <c r="R13" s="41"/>
      <c r="S13" s="41"/>
      <c r="T13" s="127">
        <v>1</v>
      </c>
      <c r="X13" s="7">
        <f t="shared" si="1"/>
        <v>11960</v>
      </c>
      <c r="Y13" s="7">
        <f t="shared" si="6"/>
        <v>1196</v>
      </c>
      <c r="Z13" s="7">
        <f>P13</f>
        <v>1196</v>
      </c>
    </row>
    <row r="14" spans="2:26" x14ac:dyDescent="0.25">
      <c r="B14" s="11"/>
      <c r="C14" s="11"/>
      <c r="D14" s="11"/>
      <c r="E14" s="11"/>
      <c r="F14" s="11"/>
      <c r="G14" s="11"/>
      <c r="H14" s="11"/>
      <c r="I14" s="11"/>
      <c r="J14" s="11"/>
      <c r="K14" s="11"/>
      <c r="L14" s="11"/>
      <c r="M14" s="11"/>
      <c r="N14" s="11"/>
      <c r="O14" s="11"/>
      <c r="P14" s="11"/>
      <c r="Q14" s="11"/>
      <c r="R14" s="11"/>
      <c r="S14" s="11"/>
    </row>
    <row r="15" spans="2:26" x14ac:dyDescent="0.25">
      <c r="B15" s="11"/>
      <c r="C15" s="11"/>
      <c r="D15" s="11"/>
      <c r="E15" s="11"/>
      <c r="F15" s="11"/>
      <c r="G15" s="11"/>
      <c r="H15" s="11"/>
      <c r="I15" s="11"/>
      <c r="J15" s="11"/>
      <c r="K15" s="11"/>
      <c r="L15" s="11"/>
      <c r="M15" s="11"/>
      <c r="N15" s="11"/>
      <c r="O15" s="11"/>
      <c r="P15" s="11"/>
      <c r="Q15" s="11"/>
      <c r="R15" s="11"/>
      <c r="S15" s="11"/>
    </row>
    <row r="16" spans="2:26" s="23" customFormat="1" ht="23.4" customHeight="1" x14ac:dyDescent="0.3">
      <c r="B16" s="21"/>
      <c r="C16" s="21"/>
      <c r="D16" s="21"/>
      <c r="E16" s="22" t="str">
        <f>CONCATENATE("Pass Per Rs.",DATA!AI168,"  (",DATA!AJ168," rypees only ",")")</f>
        <v>Pass Per Rs.11753  (  Eleven Thousands Seven Hundred and Fifty Three  rupees only rypees only )</v>
      </c>
      <c r="F16" s="22"/>
      <c r="G16" s="22"/>
      <c r="H16" s="22"/>
      <c r="I16" s="22"/>
      <c r="J16" s="22"/>
      <c r="K16" s="22"/>
      <c r="L16" s="22"/>
      <c r="M16" s="22"/>
      <c r="N16" s="22"/>
      <c r="O16" s="22"/>
      <c r="P16" s="22"/>
      <c r="Q16" s="22"/>
      <c r="R16" s="22"/>
      <c r="S16" s="22"/>
      <c r="T16" s="22"/>
    </row>
    <row r="17" spans="2:19" x14ac:dyDescent="0.25">
      <c r="B17" s="11"/>
      <c r="C17" s="13" t="s">
        <v>264</v>
      </c>
      <c r="D17" s="11"/>
      <c r="E17" s="11"/>
      <c r="F17" s="11"/>
      <c r="G17" s="11"/>
      <c r="H17" s="245"/>
      <c r="I17" s="245"/>
      <c r="J17" s="15"/>
      <c r="K17" s="16"/>
      <c r="L17" s="14"/>
      <c r="M17" s="14"/>
      <c r="N17" s="14"/>
      <c r="O17" s="14"/>
      <c r="P17" s="14"/>
      <c r="Q17" s="14"/>
      <c r="R17" s="14"/>
      <c r="S17" s="14"/>
    </row>
    <row r="18" spans="2:19" ht="15" customHeight="1" x14ac:dyDescent="0.25">
      <c r="B18" s="11"/>
      <c r="C18" s="246" t="s">
        <v>265</v>
      </c>
      <c r="D18" s="246"/>
      <c r="E18" s="246"/>
      <c r="F18" s="246"/>
      <c r="G18" s="246"/>
      <c r="H18" s="11"/>
      <c r="I18" s="11"/>
      <c r="J18" s="11"/>
      <c r="K18" s="11"/>
      <c r="L18" s="17"/>
      <c r="M18" s="17"/>
      <c r="N18" s="17"/>
      <c r="O18" s="17"/>
      <c r="P18" s="17"/>
      <c r="Q18" s="17"/>
      <c r="R18" s="17"/>
      <c r="S18" s="17"/>
    </row>
    <row r="19" spans="2:19" x14ac:dyDescent="0.25">
      <c r="B19" s="11"/>
      <c r="C19" s="246"/>
      <c r="D19" s="246"/>
      <c r="E19" s="246"/>
      <c r="F19" s="246"/>
      <c r="G19" s="246"/>
      <c r="H19" s="11"/>
      <c r="I19" s="11"/>
      <c r="J19" s="11"/>
      <c r="K19" s="11"/>
      <c r="L19" s="17"/>
      <c r="M19" s="17"/>
      <c r="N19" s="17"/>
      <c r="O19" s="17"/>
      <c r="P19" s="17"/>
      <c r="Q19" s="17"/>
      <c r="R19" s="17"/>
      <c r="S19" s="17"/>
    </row>
    <row r="20" spans="2:19" x14ac:dyDescent="0.25">
      <c r="B20" s="11"/>
      <c r="C20" s="246"/>
      <c r="D20" s="246"/>
      <c r="E20" s="246"/>
      <c r="F20" s="246"/>
      <c r="G20" s="246"/>
      <c r="H20" s="11"/>
      <c r="I20" s="11"/>
      <c r="J20" s="11"/>
      <c r="K20" s="238" t="s">
        <v>266</v>
      </c>
      <c r="L20" s="239"/>
      <c r="M20" s="239"/>
      <c r="N20" s="239"/>
      <c r="O20" s="11"/>
      <c r="P20" s="11"/>
      <c r="Q20" s="11"/>
      <c r="R20" s="11"/>
      <c r="S20" s="11"/>
    </row>
    <row r="21" spans="2:19" x14ac:dyDescent="0.25">
      <c r="B21" s="11"/>
      <c r="C21" s="11"/>
      <c r="D21" s="11"/>
      <c r="E21" s="11"/>
      <c r="F21" s="11"/>
      <c r="G21" s="11"/>
      <c r="H21" s="11"/>
      <c r="I21" s="11"/>
      <c r="J21" s="11"/>
      <c r="K21" s="11"/>
      <c r="L21" s="11"/>
      <c r="M21" s="11"/>
      <c r="N21" s="11"/>
      <c r="O21" s="11"/>
      <c r="P21" s="11"/>
      <c r="Q21" s="11"/>
      <c r="R21" s="11"/>
      <c r="S21" s="11"/>
    </row>
    <row r="23" spans="2:19" x14ac:dyDescent="0.25">
      <c r="M23" s="159"/>
      <c r="N23" s="159"/>
      <c r="O23" s="159"/>
      <c r="P23" s="159"/>
      <c r="Q23" s="159"/>
      <c r="R23" s="159"/>
      <c r="S23" s="159"/>
    </row>
    <row r="24" spans="2:19" ht="15" x14ac:dyDescent="0.25">
      <c r="B24" s="18" t="s">
        <v>253</v>
      </c>
      <c r="C24" s="18"/>
      <c r="D24" s="18"/>
      <c r="E24" s="18"/>
      <c r="F24" s="18"/>
      <c r="G24" s="18"/>
      <c r="H24" s="18"/>
      <c r="I24" s="18"/>
      <c r="J24" s="19"/>
      <c r="K24" s="20"/>
      <c r="L24" s="20"/>
      <c r="M24" s="153"/>
      <c r="N24" s="153"/>
    </row>
  </sheetData>
  <sheetProtection algorithmName="SHA-512" hashValue="4FS14AUyp1kZBNFwFwQA3L8gU59fyFXgi1fWJWbg3CHAAARZ2Tj3t5xF/nbBDo/0Ln/tMA6yM+hz3yn7X2DKng==" saltValue="Qc4seZinoskx9fs/D7etGw==" spinCount="100000" sheet="1" sort="0" autoFilter="0"/>
  <protectedRanges>
    <protectedRange sqref="C17" name="Range1_2_2_2_1"/>
    <protectedRange sqref="K17 L18:S19" name="Range1_5_2_2_1"/>
  </protectedRanges>
  <autoFilter ref="T5:T13" xr:uid="{00000000-0009-0000-0000-000002000000}"/>
  <mergeCells count="15">
    <mergeCell ref="H4:K4"/>
    <mergeCell ref="K20:N20"/>
    <mergeCell ref="B2:S3"/>
    <mergeCell ref="U5:V5"/>
    <mergeCell ref="L4:O4"/>
    <mergeCell ref="P4:P5"/>
    <mergeCell ref="Q4:Q5"/>
    <mergeCell ref="H17:I17"/>
    <mergeCell ref="S4:S5"/>
    <mergeCell ref="C18:G20"/>
    <mergeCell ref="B13:C13"/>
    <mergeCell ref="B4:B5"/>
    <mergeCell ref="C4:C5"/>
    <mergeCell ref="D4:G4"/>
    <mergeCell ref="R4:R5"/>
  </mergeCells>
  <printOptions horizontalCentered="1"/>
  <pageMargins left="0.19685039370078741" right="0.19685039370078741" top="0.39370078740157483" bottom="0.39370078740157483" header="0.31496062992125984" footer="0.31496062992125984"/>
  <pageSetup paperSize="9" scale="87" fitToHeight="0" orientation="landscape" r:id="rId1"/>
  <ignoredErrors>
    <ignoredError sqref="B12:F12 B6 B7:F7 G7 B8:F8 G8 B14:F24 B13:C13 G13 K7 K8 K13 B9:F9 K9 B10:F10 K10 B11:F11 K11 K12 G12 G11 G10 G9 O7:P7 O8:P8 O9:P9 O10:P10 O11:P11 O12:P12 O13:P13 O14:P24 G14:G24 K14:K24 Q7 Q8 Q9 Q10 Q11 Q12 Q13 Q14:Q24 K6 O6:P6 G6 Q6 L7:N7 L8:N8 L13:N13 L9:N9 L10:N10 L11:N11 L12:N12 L14:N24 L6:N6 H7:J7 H8:J8 H13:J13 H12:J12 H11:J11 H10:J10 H9:J9 H14:J24 H6:J6 B2 C6:F6 S6:S12 R6:R12 D13:F13"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B2EE3-0D6A-45B2-837C-BAAFE0F8DBA5}">
  <sheetPr>
    <tabColor rgb="FFFFFF00"/>
    <pageSetUpPr fitToPage="1"/>
  </sheetPr>
  <dimension ref="B2:U38"/>
  <sheetViews>
    <sheetView showGridLines="0" showRowColHeaders="0" workbookViewId="0">
      <selection activeCell="J22" sqref="J22"/>
    </sheetView>
  </sheetViews>
  <sheetFormatPr defaultRowHeight="13.8" x14ac:dyDescent="0.25"/>
  <cols>
    <col min="1" max="1" width="8.88671875" style="7"/>
    <col min="2" max="2" width="4" style="7" customWidth="1"/>
    <col min="3" max="4" width="8.88671875" style="7"/>
    <col min="5" max="5" width="9.44140625" style="7" customWidth="1"/>
    <col min="6" max="8" width="8.88671875" style="7"/>
    <col min="9" max="9" width="10.33203125" style="7" customWidth="1"/>
    <col min="10" max="10" width="32" style="7" customWidth="1"/>
    <col min="11" max="16384" width="8.88671875" style="7"/>
  </cols>
  <sheetData>
    <row r="2" spans="2:10" ht="17.399999999999999" x14ac:dyDescent="0.25">
      <c r="B2" s="253" t="str">
        <f>CONCATENATE("Pay Fixation Under FR 22 A(I) in the Cadre of  ", DATA!I14)</f>
        <v>Pay Fixation Under FR 22 A(I) in the Cadre of  School Assistant (Bio.Science)</v>
      </c>
      <c r="C2" s="253"/>
      <c r="D2" s="253"/>
      <c r="E2" s="253"/>
      <c r="F2" s="253"/>
      <c r="G2" s="253"/>
      <c r="H2" s="253"/>
      <c r="I2" s="253"/>
      <c r="J2" s="253"/>
    </row>
    <row r="3" spans="2:10" x14ac:dyDescent="0.25">
      <c r="B3" s="82"/>
      <c r="C3" s="82"/>
      <c r="D3" s="82"/>
      <c r="E3" s="82"/>
      <c r="F3" s="82"/>
      <c r="G3" s="82"/>
      <c r="H3" s="82"/>
      <c r="I3" s="82"/>
      <c r="J3" s="82"/>
    </row>
    <row r="4" spans="2:10" ht="120.6" customHeight="1" x14ac:dyDescent="0.25">
      <c r="B4" s="252" t="str">
        <f>CONCATENATE("        As per The  ",DATA!F30,", ",DATA!F32,",",DATA!F33," (Mandal)   Pro Rc No.",DATA!C27,", ",DATA!D27," Dt. ",U38,",  the incumbent has been Promoted as ", DATA!I14," from cadre of ", DATA!F14, "  and joined in the Promotion Post on ", DATA!AN119,". Accordingly, Pay fixation has been done initially  under", DATA!AR147, " Proceeding!on date of joining in the Promotion post wef. ", Proceeding!J33, " vide Proceedings of the Special officer  RC.NO :", DATA!D27,"  Dated: ", DATA!G27, " as detailed given below.")</f>
        <v xml:space="preserve">        As per The  Headmaster, ZP High School, Jonnagiri,Tuggali (Mandal)   Pro Rc No.Office Proc, 02/Pro/ 2023 Dt. 01/08/2023,  the incumbent has been Promoted as School Assistant (Bio.Science) from cadre of Secondary Grade Teacher  and joined in the Promotion Post on 10/06/2023. Accordingly, Pay fixation has been done initially  underPromotion Date fixation Proceeding!on date of joining in the Promotion post wef. 10/06/2023 vide Proceedings of the Special officer  RC.NO :02/Pro/ 2023  Dated: 45139 as detailed given below.</v>
      </c>
      <c r="C4" s="252"/>
      <c r="D4" s="252"/>
      <c r="E4" s="252"/>
      <c r="F4" s="252"/>
      <c r="G4" s="252"/>
      <c r="H4" s="252"/>
      <c r="I4" s="252"/>
      <c r="J4" s="252"/>
    </row>
    <row r="5" spans="2:10" ht="15" x14ac:dyDescent="0.25">
      <c r="B5" s="254" t="str">
        <f>Proceeding!D25</f>
        <v>Fixation of pay under FR22(b) is shown as detailed below.</v>
      </c>
      <c r="C5" s="254"/>
      <c r="D5" s="254"/>
      <c r="E5" s="254"/>
      <c r="F5" s="254"/>
      <c r="G5" s="254"/>
      <c r="H5" s="254"/>
      <c r="I5" s="254"/>
      <c r="J5" s="254"/>
    </row>
    <row r="7" spans="2:10" s="155" customFormat="1" ht="30" customHeight="1" x14ac:dyDescent="0.3">
      <c r="B7" s="156">
        <v>1</v>
      </c>
      <c r="C7" s="155" t="str">
        <f>Proceeding!D27</f>
        <v>Date of Promotion as  School Assistant (Bio.Science)</v>
      </c>
      <c r="J7" s="155" t="str">
        <f>Proceeding!J27</f>
        <v>10/06/2023</v>
      </c>
    </row>
    <row r="8" spans="2:10" s="155" customFormat="1" ht="34.200000000000003" customHeight="1" x14ac:dyDescent="0.3">
      <c r="B8" s="156">
        <v>2</v>
      </c>
      <c r="C8" s="252" t="str">
        <f>Proceeding!D28</f>
        <v>Date of option exercised to fix pay Under FR22(B) in the higher cadre</v>
      </c>
      <c r="D8" s="252"/>
      <c r="E8" s="252"/>
      <c r="F8" s="252"/>
      <c r="G8" s="252"/>
      <c r="H8" s="252"/>
      <c r="I8" s="252"/>
      <c r="J8" s="154" t="str">
        <f>Proceeding!J28</f>
        <v xml:space="preserve">10/06/2023  Date of Promotion  </v>
      </c>
    </row>
    <row r="9" spans="2:10" s="155" customFormat="1" ht="30" customHeight="1" x14ac:dyDescent="0.3">
      <c r="B9" s="156">
        <v>3</v>
      </c>
      <c r="C9" s="155" t="str">
        <f>Proceeding!D29</f>
        <v>Existing Pay / Scale of Pay on promotion date</v>
      </c>
      <c r="J9" s="155" t="str">
        <f>Proceeding!J29</f>
        <v xml:space="preserve">67190 / 44570- 127480 </v>
      </c>
    </row>
    <row r="10" spans="2:10" s="155" customFormat="1" ht="30" customHeight="1" x14ac:dyDescent="0.3">
      <c r="B10" s="156">
        <v>4</v>
      </c>
      <c r="C10" s="155" t="str">
        <f>Proceeding!D30</f>
        <v>The Pay Scale allowed to promotion post</v>
      </c>
      <c r="J10" s="155" t="str">
        <f>Proceeding!J30</f>
        <v xml:space="preserve">44570- 127480 </v>
      </c>
    </row>
    <row r="11" spans="2:10" s="155" customFormat="1" ht="30" customHeight="1" x14ac:dyDescent="0.3">
      <c r="B11" s="156">
        <v>5</v>
      </c>
      <c r="C11" s="252" t="str">
        <f>Proceeding!D31</f>
        <v xml:space="preserve">Existing Pay as on  10/06/2023  in the  Secondary Grade Teacher Post  in the Scale of  44570- 127480 </v>
      </c>
      <c r="D11" s="252"/>
      <c r="E11" s="252"/>
      <c r="F11" s="252"/>
      <c r="G11" s="252"/>
      <c r="H11" s="252"/>
      <c r="I11" s="252"/>
      <c r="J11" s="157">
        <f>Proceeding!J31</f>
        <v>67190</v>
      </c>
    </row>
    <row r="12" spans="2:10" s="155" customFormat="1" ht="36.6" customHeight="1" x14ac:dyDescent="0.3">
      <c r="B12" s="156">
        <v>6</v>
      </c>
      <c r="C12" s="252" t="str">
        <f>Proceeding!D32</f>
        <v xml:space="preserve">Pay fixed in the  School Assistant (Bio.Science)   Post under F.R. 22(B)  w.e.f.  10/06/2023 in Scale of 44570- 127480 </v>
      </c>
      <c r="D12" s="252"/>
      <c r="E12" s="252"/>
      <c r="F12" s="252"/>
      <c r="G12" s="252"/>
      <c r="H12" s="252"/>
      <c r="I12" s="252"/>
      <c r="J12" s="155">
        <f>Proceeding!J32</f>
        <v>70850</v>
      </c>
    </row>
    <row r="13" spans="2:10" s="155" customFormat="1" ht="35.4" customHeight="1" x14ac:dyDescent="0.3">
      <c r="B13" s="156">
        <v>7</v>
      </c>
      <c r="C13" s="252" t="str">
        <f>Proceeding!D33</f>
        <v>Monitory benefit with effect from</v>
      </c>
      <c r="D13" s="252"/>
      <c r="E13" s="252"/>
      <c r="F13" s="252"/>
      <c r="G13" s="252"/>
      <c r="H13" s="252"/>
      <c r="I13" s="252"/>
      <c r="J13" s="155" t="str">
        <f>Proceeding!J33</f>
        <v>10/06/2023</v>
      </c>
    </row>
    <row r="14" spans="2:10" s="155" customFormat="1" ht="23.4" customHeight="1" x14ac:dyDescent="0.3">
      <c r="B14" s="156">
        <v>8</v>
      </c>
      <c r="C14" s="155" t="str">
        <f>Proceeding!D34</f>
        <v/>
      </c>
      <c r="J14" s="155" t="str">
        <f>Proceeding!J34</f>
        <v/>
      </c>
    </row>
    <row r="15" spans="2:10" s="153" customFormat="1" ht="30" customHeight="1" x14ac:dyDescent="0.25"/>
    <row r="16" spans="2:10" s="153" customFormat="1" ht="30" customHeight="1" x14ac:dyDescent="0.25">
      <c r="D16" s="153" t="str">
        <f>Proceeding!D36</f>
        <v>Date of  Next Annual Grade Increment</v>
      </c>
      <c r="J16" s="154">
        <f>Proceeding!J36</f>
        <v>45689</v>
      </c>
    </row>
    <row r="36" spans="21:21" x14ac:dyDescent="0.25">
      <c r="U36" s="7">
        <f>DATA!G27</f>
        <v>45139</v>
      </c>
    </row>
    <row r="38" spans="21:21" x14ac:dyDescent="0.25">
      <c r="U38" s="7" t="str">
        <f>TEXT(DATA!G27,"DD/MM/YYYY")</f>
        <v>01/08/2023</v>
      </c>
    </row>
  </sheetData>
  <sheetProtection algorithmName="SHA-512" hashValue="Zj4gE4pfkporozU1W7Jav2K2Juo194oMrmIBrWGKLS3UvWiuU12xlRPrsWWQHopGlpSHqQK+rwTla7yNjebNFw==" saltValue="PP8f7YcMzJTgLVvjiGJ0Hg==" spinCount="100000" sheet="1" objects="1" scenarios="1"/>
  <mergeCells count="7">
    <mergeCell ref="C13:I13"/>
    <mergeCell ref="B2:J2"/>
    <mergeCell ref="B4:J4"/>
    <mergeCell ref="B5:J5"/>
    <mergeCell ref="C11:I11"/>
    <mergeCell ref="C12:I12"/>
    <mergeCell ref="C8:I8"/>
  </mergeCells>
  <pageMargins left="0.52" right="0.38" top="0.65" bottom="0.74803149606299213" header="0.31496062992125984" footer="0.31496062992125984"/>
  <pageSetup paperSize="9" scale="86"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DATA</vt:lpstr>
      <vt:lpstr>Proceeding</vt:lpstr>
      <vt:lpstr>Bill</vt:lpstr>
      <vt:lpstr>SR Entry</vt:lpstr>
      <vt:lpstr>Bill!Print_Area</vt:lpstr>
      <vt:lpstr>Proceeding!Print_Area</vt:lpstr>
      <vt:lpstr>'SR Entry'!Print_Area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Ramanjaneyulu C</dc:creator>
  <cp:lastModifiedBy>Ramanjaneyulu C</cp:lastModifiedBy>
  <cp:lastPrinted>2023-09-14T13:03:05Z</cp:lastPrinted>
  <dcterms:created xsi:type="dcterms:W3CDTF">2022-03-21T23:24:15Z</dcterms:created>
  <dcterms:modified xsi:type="dcterms:W3CDTF">2023-09-15T00:00:56Z</dcterms:modified>
</cp:coreProperties>
</file>